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Приложение 4" sheetId="1" r:id="rId1"/>
    <sheet name="Лист1" sheetId="2" r:id="rId2"/>
    <sheet name="Лист2" sheetId="3" r:id="rId3"/>
  </sheets>
  <definedNames>
    <definedName name="_xlnm.Print_Area" localSheetId="0">'Приложение 4'!$A$1:$S$17</definedName>
  </definedNames>
  <calcPr calcId="125725"/>
</workbook>
</file>

<file path=xl/calcChain.xml><?xml version="1.0" encoding="utf-8"?>
<calcChain xmlns="http://schemas.openxmlformats.org/spreadsheetml/2006/main">
  <c r="O11" i="1"/>
  <c r="P11"/>
  <c r="Q11"/>
  <c r="R11"/>
  <c r="S11"/>
  <c r="N11"/>
  <c r="O7" i="3" l="1"/>
  <c r="O8"/>
  <c r="O199" s="1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6"/>
  <c r="N199"/>
  <c r="N73" i="2" l="1"/>
  <c r="O73"/>
  <c r="P73"/>
  <c r="Q73"/>
  <c r="R73"/>
  <c r="M73"/>
  <c r="Q71"/>
  <c r="Q72"/>
  <c r="Q70"/>
  <c r="P71"/>
  <c r="P72"/>
  <c r="P70"/>
  <c r="O71"/>
  <c r="O72"/>
  <c r="O70"/>
  <c r="N71"/>
  <c r="N72"/>
  <c r="N70"/>
  <c r="R71"/>
  <c r="R72"/>
  <c r="R70"/>
  <c r="S58"/>
  <c r="S57"/>
  <c r="S56"/>
  <c r="O60"/>
  <c r="Q57"/>
  <c r="R57" s="1"/>
  <c r="Q58"/>
  <c r="R58" s="1"/>
  <c r="Q56"/>
  <c r="R56" s="1"/>
  <c r="O57"/>
  <c r="O58"/>
  <c r="O56"/>
  <c r="M57"/>
  <c r="M58"/>
  <c r="M56"/>
  <c r="H42"/>
  <c r="I42" s="1"/>
  <c r="F60"/>
  <c r="F61"/>
  <c r="F62"/>
  <c r="F63"/>
  <c r="F64"/>
  <c r="F65"/>
  <c r="F66"/>
  <c r="F67"/>
  <c r="F68"/>
  <c r="F69"/>
  <c r="F70"/>
  <c r="F71"/>
  <c r="F72"/>
  <c r="F73"/>
  <c r="F74"/>
  <c r="F75"/>
  <c r="F76"/>
  <c r="F59"/>
  <c r="F47"/>
  <c r="F48"/>
  <c r="F49"/>
  <c r="F50"/>
  <c r="F51"/>
  <c r="F52"/>
  <c r="F53"/>
  <c r="F54"/>
  <c r="F55"/>
  <c r="F56"/>
  <c r="F57"/>
  <c r="F46"/>
  <c r="F43"/>
  <c r="C21"/>
  <c r="C8"/>
  <c r="C6"/>
  <c r="M115"/>
  <c r="S115" s="1"/>
  <c r="M114"/>
  <c r="S114" s="1"/>
  <c r="M113"/>
  <c r="S113" s="1"/>
  <c r="M112"/>
  <c r="S112" s="1"/>
  <c r="M111"/>
  <c r="S111" s="1"/>
  <c r="M110"/>
  <c r="S110" s="1"/>
  <c r="M109"/>
  <c r="S109" s="1"/>
  <c r="M108"/>
  <c r="S108" s="1"/>
  <c r="M107"/>
  <c r="S107" s="1"/>
  <c r="M106"/>
  <c r="S106" s="1"/>
  <c r="M105"/>
  <c r="S105" s="1"/>
  <c r="M104"/>
  <c r="S104" s="1"/>
  <c r="M103"/>
  <c r="S103" s="1"/>
  <c r="M102"/>
  <c r="S102" s="1"/>
  <c r="M101"/>
  <c r="S101" s="1"/>
  <c r="M100"/>
  <c r="S100" s="1"/>
  <c r="M99"/>
  <c r="S99" s="1"/>
  <c r="M98"/>
  <c r="S98" s="1"/>
  <c r="R97"/>
  <c r="Q97"/>
  <c r="P97"/>
  <c r="O97"/>
  <c r="L97"/>
  <c r="M96"/>
  <c r="S96" s="1"/>
  <c r="M95"/>
  <c r="S95" s="1"/>
  <c r="M94"/>
  <c r="S94" s="1"/>
  <c r="M93"/>
  <c r="S93" s="1"/>
  <c r="M92"/>
  <c r="S92" s="1"/>
  <c r="M91"/>
  <c r="S91" s="1"/>
  <c r="M90"/>
  <c r="S90" s="1"/>
  <c r="M89"/>
  <c r="S89" s="1"/>
  <c r="M88"/>
  <c r="S88" s="1"/>
  <c r="M87"/>
  <c r="S87" s="1"/>
  <c r="M86"/>
  <c r="S86" s="1"/>
  <c r="M85"/>
  <c r="S85" s="1"/>
  <c r="R84"/>
  <c r="R81" s="1"/>
  <c r="Q84"/>
  <c r="P84"/>
  <c r="O84"/>
  <c r="O81" s="1"/>
  <c r="L84"/>
  <c r="M83"/>
  <c r="S83" s="1"/>
  <c r="S82" s="1"/>
  <c r="R82"/>
  <c r="Q82"/>
  <c r="P82"/>
  <c r="O82"/>
  <c r="L82"/>
  <c r="Q81"/>
  <c r="P81"/>
  <c r="L81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6"/>
  <c r="T95"/>
  <c r="T94"/>
  <c r="T93"/>
  <c r="T92"/>
  <c r="T91"/>
  <c r="T90"/>
  <c r="T89"/>
  <c r="T88"/>
  <c r="T87"/>
  <c r="T86"/>
  <c r="T85"/>
  <c r="T83"/>
  <c r="T82" s="1"/>
  <c r="R59" l="1"/>
  <c r="M84"/>
  <c r="S84"/>
  <c r="S81" s="1"/>
  <c r="S97"/>
  <c r="M97"/>
  <c r="T84"/>
  <c r="M82"/>
  <c r="T97"/>
  <c r="T81" s="1"/>
  <c r="M81" l="1"/>
  <c r="F45" l="1"/>
  <c r="G46"/>
  <c r="G48"/>
  <c r="D48" s="1"/>
  <c r="G52"/>
  <c r="D52" s="1"/>
  <c r="G56"/>
  <c r="D56" s="1"/>
  <c r="F58"/>
  <c r="E58"/>
  <c r="E45"/>
  <c r="I10"/>
  <c r="I11"/>
  <c r="I12"/>
  <c r="I13"/>
  <c r="I14"/>
  <c r="I15"/>
  <c r="I16"/>
  <c r="I17"/>
  <c r="I18"/>
  <c r="I19"/>
  <c r="I20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7"/>
  <c r="J7" s="1"/>
  <c r="C42"/>
  <c r="F42" l="1"/>
  <c r="E42"/>
  <c r="D46"/>
  <c r="I21"/>
  <c r="I8"/>
  <c r="K8" l="1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K5" l="1"/>
  <c r="C5" l="1"/>
  <c r="I6"/>
  <c r="J6" s="1"/>
  <c r="I5" l="1"/>
  <c r="J5" s="1"/>
  <c r="G62" l="1"/>
  <c r="D62" s="1"/>
  <c r="H57"/>
  <c r="G57" s="1"/>
  <c r="D57" s="1"/>
  <c r="H66"/>
  <c r="G66"/>
  <c r="D66" s="1"/>
  <c r="H69"/>
  <c r="G69" s="1"/>
  <c r="D69" s="1"/>
  <c r="H72"/>
  <c r="G72" s="1"/>
  <c r="D72" s="1"/>
  <c r="H73"/>
  <c r="G73" s="1"/>
  <c r="D73" s="1"/>
  <c r="H44"/>
  <c r="G44" s="1"/>
  <c r="D44" s="1"/>
  <c r="H49"/>
  <c r="G49"/>
  <c r="D49" s="1"/>
  <c r="H70"/>
  <c r="G70" s="1"/>
  <c r="D70" s="1"/>
  <c r="H65"/>
  <c r="G65"/>
  <c r="D65" s="1"/>
  <c r="H63"/>
  <c r="G63" s="1"/>
  <c r="D63" s="1"/>
  <c r="H61"/>
  <c r="G61" s="1"/>
  <c r="D61" s="1"/>
  <c r="H76"/>
  <c r="G76" s="1"/>
  <c r="D76" s="1"/>
  <c r="H54"/>
  <c r="G54" s="1"/>
  <c r="D54" s="1"/>
  <c r="H75"/>
  <c r="G75" s="1"/>
  <c r="D75" s="1"/>
  <c r="H68"/>
  <c r="G68" s="1"/>
  <c r="D68" s="1"/>
  <c r="H53"/>
  <c r="G53" s="1"/>
  <c r="D53" s="1"/>
  <c r="H47"/>
  <c r="G47" s="1"/>
  <c r="H64"/>
  <c r="G64" s="1"/>
  <c r="D64" s="1"/>
  <c r="H59"/>
  <c r="G59" s="1"/>
  <c r="H50"/>
  <c r="G50" s="1"/>
  <c r="D50" s="1"/>
  <c r="H43"/>
  <c r="G43" s="1"/>
  <c r="H74"/>
  <c r="G74" s="1"/>
  <c r="D74" s="1"/>
  <c r="H60"/>
  <c r="G60" s="1"/>
  <c r="D60" s="1"/>
  <c r="H51"/>
  <c r="G51" s="1"/>
  <c r="D51" s="1"/>
  <c r="H71"/>
  <c r="G71" s="1"/>
  <c r="D71" s="1"/>
  <c r="H55"/>
  <c r="G55"/>
  <c r="D55" s="1"/>
  <c r="G67"/>
  <c r="D67" s="1"/>
  <c r="H67"/>
  <c r="H62"/>
  <c r="G45" l="1"/>
  <c r="D47"/>
  <c r="D59"/>
  <c r="G58"/>
  <c r="G42" s="1"/>
  <c r="H45"/>
  <c r="D43"/>
  <c r="H58"/>
  <c r="J42" l="1"/>
  <c r="D58"/>
  <c r="D45"/>
</calcChain>
</file>

<file path=xl/sharedStrings.xml><?xml version="1.0" encoding="utf-8"?>
<sst xmlns="http://schemas.openxmlformats.org/spreadsheetml/2006/main" count="372" uniqueCount="251">
  <si>
    <t>№ п/п</t>
  </si>
  <si>
    <t>Адрес МКД</t>
  </si>
  <si>
    <t xml:space="preserve">способ формирования фонда капитального ремонта многоквартирного дома
</t>
  </si>
  <si>
    <t>Количество этажей</t>
  </si>
  <si>
    <t>всего:</t>
  </si>
  <si>
    <t>руб.</t>
  </si>
  <si>
    <t>Год ввода в эксплуатацию</t>
  </si>
  <si>
    <t>Количество лифтов, в том числе:</t>
  </si>
  <si>
    <t>пассажирских</t>
  </si>
  <si>
    <t>грузопассажирских</t>
  </si>
  <si>
    <t>ед.</t>
  </si>
  <si>
    <t>Всего:</t>
  </si>
  <si>
    <t>Итого по субъекту:</t>
  </si>
  <si>
    <t>Итого по городское поселение - город Россошь</t>
  </si>
  <si>
    <t>г. Россошь, ул. Простеева, д. 13</t>
  </si>
  <si>
    <t xml:space="preserve">г. Нововоронеж, проезд Парковый, д. 2 </t>
  </si>
  <si>
    <t>г. Нововоронеж, ул. Первомайская, д. 5</t>
  </si>
  <si>
    <t>г. Нововоронеж, ул. Набережная, д. 6</t>
  </si>
  <si>
    <t>г. Нововронеж, ул. Набережная, д. 8Б</t>
  </si>
  <si>
    <t>г. Нововоронеж, ул. Набережная, д. 27А</t>
  </si>
  <si>
    <t>г. Нововоронеж, Набережная, д. 36</t>
  </si>
  <si>
    <t>г. Нововоронеж, ул. Набережная, д. 38</t>
  </si>
  <si>
    <t>г. Нововоронеж, ул. Первомайская, д. 15</t>
  </si>
  <si>
    <t>г. Нововоронеж, ул. Победы, д. 3</t>
  </si>
  <si>
    <t>г. Нововоронеж, ул. Победы, д. 7</t>
  </si>
  <si>
    <t>г. Нововронеж, ул. Победы, д. 18</t>
  </si>
  <si>
    <t>г. Нововоронеж, ул. Космонавтов, д. 17</t>
  </si>
  <si>
    <t>Разработка проектной, сметной, технической документации</t>
  </si>
  <si>
    <t>Итого по городской округ - город Нововоронеж</t>
  </si>
  <si>
    <t>Количество жителей</t>
  </si>
  <si>
    <t>г. Воронеж, пр-кт. Патриотов, д. 30</t>
  </si>
  <si>
    <t>г. Воронеж, пр-кт. Патриотов, д. 38</t>
  </si>
  <si>
    <t>г. Воронеж, ул. 25 Января, д. 70</t>
  </si>
  <si>
    <t>г. Воронеж, ул. Артамонова, д. 22</t>
  </si>
  <si>
    <t>г. Воронеж, ул. Героев Сибиряков, д. 46</t>
  </si>
  <si>
    <t>г. Воронеж, ул. Киселева, д. 17</t>
  </si>
  <si>
    <t>г. Воронеж, ул. Космонавта Комарова, д. 13</t>
  </si>
  <si>
    <t>г. Воронеж, ул. Космонавта Комарова, д. 4</t>
  </si>
  <si>
    <t>г. Воронеж, ул. Краснозвездная, д. 36</t>
  </si>
  <si>
    <t>г. Воронеж, ул. Куцыгина, д. 6</t>
  </si>
  <si>
    <t>г. Воронеж, ул. Любы Шевцовой, д. 21</t>
  </si>
  <si>
    <t>г. Воронеж, ул. Моисеева, д. 25</t>
  </si>
  <si>
    <t>г. Воронеж, ул. Молодогвардейцев, д. 7</t>
  </si>
  <si>
    <t>г. Воронеж, ул. Олеко Дундича, д. 7</t>
  </si>
  <si>
    <t>г. Воронеж, ул. Остужева, д. 5 А</t>
  </si>
  <si>
    <t>г. Воронеж, ул. Путиловская, д. 11</t>
  </si>
  <si>
    <t>г. Воронеж, ул. Путиловская, д. 5</t>
  </si>
  <si>
    <t>г. Воронеж, ул. Южно-Моравская, д. 8</t>
  </si>
  <si>
    <t>Итого по городской округ город Воронеж</t>
  </si>
  <si>
    <t>Общая площадь помещений в МКД</t>
  </si>
  <si>
    <t>общая площадь помещений</t>
  </si>
  <si>
    <t>ВСЕГО</t>
  </si>
  <si>
    <t>Областной бюджет</t>
  </si>
  <si>
    <t>ОБЛАСТНОЙ БЮДЖЕТ РАСЧЕТ</t>
  </si>
  <si>
    <t>%</t>
  </si>
  <si>
    <t>МЕСТНЫЙ БЮДЖЕТ</t>
  </si>
  <si>
    <t>СРЕДСТВА ФКР</t>
  </si>
  <si>
    <t>СРЕДСТВА ФОНДА ЖКХ</t>
  </si>
  <si>
    <t>Средства областного бюджета</t>
  </si>
  <si>
    <t>Средства местных бюджетов</t>
  </si>
  <si>
    <t>дате проведения последнего капитального ремонта</t>
  </si>
  <si>
    <t>н.вор</t>
  </si>
  <si>
    <t>рос</t>
  </si>
  <si>
    <t>вор</t>
  </si>
  <si>
    <t>местн</t>
  </si>
  <si>
    <t>обл</t>
  </si>
  <si>
    <t>консолид</t>
  </si>
  <si>
    <t>% фонд</t>
  </si>
  <si>
    <t>% консолид</t>
  </si>
  <si>
    <t>средства фонд</t>
  </si>
  <si>
    <t>ФКР</t>
  </si>
  <si>
    <t>нов</t>
  </si>
  <si>
    <t>всего</t>
  </si>
  <si>
    <t>фонд ЖКХ</t>
  </si>
  <si>
    <t>мес</t>
  </si>
  <si>
    <t>Общий строительный объем</t>
  </si>
  <si>
    <t>Средства ГК - Фонда содействия реформированию жилищно-коммунального хозяйства</t>
  </si>
  <si>
    <t>Приложение 4</t>
  </si>
  <si>
    <t>в том числе:</t>
  </si>
  <si>
    <t xml:space="preserve">иные источников финансирования </t>
  </si>
  <si>
    <t>средства собственников помещений</t>
  </si>
  <si>
    <t>пгт Анна, ул. Коммунальная, д. 115</t>
  </si>
  <si>
    <t>пгт Анна, ул. Коммунальная, д. 123</t>
  </si>
  <si>
    <t>Стоимость капитального ремонта многоквартирных домов, в отношении которых планируется проведение капитального ремонта в 2016-2017 годах</t>
  </si>
  <si>
    <t>с. Верхняя Хава, ул. Калинина, д. 4</t>
  </si>
  <si>
    <t>с. Верхняя Хава, ул. 50 лет Октября, д. 32А</t>
  </si>
  <si>
    <t>с. Садовое, ул. Заводская, д. 49</t>
  </si>
  <si>
    <t>пгт Анна, ул. Коммунальная, д. 117</t>
  </si>
  <si>
    <t>пгт Анна, ул. Коммунальная, д. 121</t>
  </si>
  <si>
    <t>пгт Анна, ул. Коммунальная, д. 122А</t>
  </si>
  <si>
    <t>пгт Анна, ул. Коммунальная, д. 128</t>
  </si>
  <si>
    <t>пгт Анна, ул. Энгельса, д. 30</t>
  </si>
  <si>
    <t>пгт Анна, ул. Энгельса, д. 30А</t>
  </si>
  <si>
    <t>пгт Анна, ул. Коммунальная д. 119</t>
  </si>
  <si>
    <t>пгт Анна, ул. Коммунальная д. 122 В</t>
  </si>
  <si>
    <t>пгт Анна, ул. Коммунальная д. 131</t>
  </si>
  <si>
    <t>пгт Анна, ул. Коммунальная д. 129</t>
  </si>
  <si>
    <t>пгт Анна, ул. Коммунальная д. 71А</t>
  </si>
  <si>
    <t>пгт Анна, ул. Коммунальная д. 109А</t>
  </si>
  <si>
    <t>пгт Анна, ул. Больничная, д. 10</t>
  </si>
  <si>
    <t>тыс. руб.</t>
  </si>
  <si>
    <t xml:space="preserve">г. Борисоглебск, мкр. Северный, д. 16 </t>
  </si>
  <si>
    <t xml:space="preserve">г. Борисоглебск, мкр. Северный, д. 34  </t>
  </si>
  <si>
    <t xml:space="preserve">г. Борисоглебск, ул. Третьяковская, д. 35  </t>
  </si>
  <si>
    <t xml:space="preserve">г. Борисоглебск, ул. Третьяковская, д. 37  </t>
  </si>
  <si>
    <t xml:space="preserve">г. Воронеж, бул. Пионеров, д. 28 </t>
  </si>
  <si>
    <t xml:space="preserve">г. Воронеж, бул. Пионеров, д. 8 </t>
  </si>
  <si>
    <t xml:space="preserve">г. Воронеж, пер. Алтайский, д. 28 </t>
  </si>
  <si>
    <t xml:space="preserve">г. Воронеж, пл. Ленина, д. 14 </t>
  </si>
  <si>
    <t xml:space="preserve">г. Воронеж, пр-кт Ленинский, д. 11 </t>
  </si>
  <si>
    <t xml:space="preserve">г. Воронеж, пр-кт Ленинский, д. 123 </t>
  </si>
  <si>
    <t xml:space="preserve">г. Воронеж, пр-кт Ленинский, д. 134 </t>
  </si>
  <si>
    <t xml:space="preserve">г. Воронеж, пр-кт Ленинский, д. 144 </t>
  </si>
  <si>
    <t xml:space="preserve">г. Воронеж, пр-кт Ленинский, д. 155/1 </t>
  </si>
  <si>
    <t xml:space="preserve">г. Воронеж, пр-кт Ленинский, д. 171 </t>
  </si>
  <si>
    <t xml:space="preserve">г. Воронеж, пр-кт Ленинский, д. 18 </t>
  </si>
  <si>
    <t xml:space="preserve">г. Воронеж, пр-кт Московский, д. 36 </t>
  </si>
  <si>
    <t xml:space="preserve">г. Воронеж, пр-кт Московский, д. 6 </t>
  </si>
  <si>
    <t xml:space="preserve">г. Воронеж, пр-кт Патриотов, д. 20 </t>
  </si>
  <si>
    <t xml:space="preserve">г. Воронеж, пр-кт Революции, д. 31 </t>
  </si>
  <si>
    <t xml:space="preserve">г. Воронеж, пр-кт Революции, д. 36 </t>
  </si>
  <si>
    <t xml:space="preserve">г. Воронеж, пр-кт Революции, д. 49 </t>
  </si>
  <si>
    <t xml:space="preserve">г. Воронеж, пр-кт Революции, д. 53 </t>
  </si>
  <si>
    <t xml:space="preserve">г. Воронеж, пр-кт Революции, д. 54 </t>
  </si>
  <si>
    <t xml:space="preserve">г. Воронеж, пр-кт Революции, д.36/38 </t>
  </si>
  <si>
    <t xml:space="preserve">г. Воронеж, ул.  Комиссаржевской, д.8 </t>
  </si>
  <si>
    <t xml:space="preserve">г. Воронеж, ул.  Комиссаржевской, д.8А </t>
  </si>
  <si>
    <t xml:space="preserve">г. Воронеж, ул. 20-летия Октября, д. 65 </t>
  </si>
  <si>
    <t xml:space="preserve">г. Воронеж, ул. 25 Октября, д. 48 </t>
  </si>
  <si>
    <t xml:space="preserve">г. Воронеж, ул. 3 Интернационала д.7 </t>
  </si>
  <si>
    <t xml:space="preserve">г. Воронеж, ул. Авиационная д.31 </t>
  </si>
  <si>
    <t xml:space="preserve">г. Воронеж, ул. Алексеевского, д. 23 </t>
  </si>
  <si>
    <t xml:space="preserve">г. Воронеж, ул. Артамонова, д.5 </t>
  </si>
  <si>
    <t xml:space="preserve">г. Воронеж, ул. Баррикадная, д. 34 </t>
  </si>
  <si>
    <t xml:space="preserve">г. Воронеж, ул. Варейкиса, д.55  </t>
  </si>
  <si>
    <t xml:space="preserve">г. Воронеж, ул. Волгоградская, д. 29 </t>
  </si>
  <si>
    <t xml:space="preserve">г. Воронеж, ул. Володарского, д. 37 </t>
  </si>
  <si>
    <t xml:space="preserve">г. Воронеж, ул. Ворошилова, д. 11 </t>
  </si>
  <si>
    <t xml:space="preserve">г. Воронеж, ул. Ворошилова, д. 32 </t>
  </si>
  <si>
    <t xml:space="preserve">г. Воронеж, ул. Ворошилова, д. 35 </t>
  </si>
  <si>
    <t xml:space="preserve">г. Воронеж, ул. Героев Стратосферы д.14  </t>
  </si>
  <si>
    <t xml:space="preserve">г. Воронеж, ул. Героев Стратосферы, д. 15 </t>
  </si>
  <si>
    <t xml:space="preserve">г. Воронеж, ул. Героев Стратосферы, д. 16 </t>
  </si>
  <si>
    <t xml:space="preserve">г. Воронеж, ул. Героев Стратосферы, д. 4 </t>
  </si>
  <si>
    <t xml:space="preserve">г. Воронеж, ул. Депутатская, д. 12 </t>
  </si>
  <si>
    <t xml:space="preserve">г. Воронеж, ул. Депутатская, д. 2 </t>
  </si>
  <si>
    <t xml:space="preserve">г. Воронеж, ул. Депутатская, д. 4 </t>
  </si>
  <si>
    <t xml:space="preserve">г. Воронеж, ул. Дзержинского, д. 16 </t>
  </si>
  <si>
    <t xml:space="preserve">г. Воронеж, ул. Дзержинского, д. 3А </t>
  </si>
  <si>
    <t xml:space="preserve">г. Воронеж, ул. Дзержинского, д.3 </t>
  </si>
  <si>
    <t xml:space="preserve">г. Воронеж, ул. Домостроителей, д. 41 </t>
  </si>
  <si>
    <t xml:space="preserve">г. Воронеж, ул. Донбасская, д. 9 </t>
  </si>
  <si>
    <t xml:space="preserve">г. Воронеж, ул. Еремеева, д. 27 </t>
  </si>
  <si>
    <t xml:space="preserve">г. Воронеж, ул. Карла Маркса, д. 92 </t>
  </si>
  <si>
    <t xml:space="preserve">г. Воронеж, ул. Карла Маркса, д. 94 </t>
  </si>
  <si>
    <t xml:space="preserve">г. Воронеж, ул. Кирова, д. 1 </t>
  </si>
  <si>
    <t xml:space="preserve">г. Воронеж, ул. Кирова, д. 24 </t>
  </si>
  <si>
    <t xml:space="preserve">г. Воронеж, ул. Кирова, д. 26 </t>
  </si>
  <si>
    <t xml:space="preserve">г. Воронеж, ул. Кольцовская, д. 12 </t>
  </si>
  <si>
    <t xml:space="preserve">г. Воронеж, ул. Кольцовская, д. 33 </t>
  </si>
  <si>
    <t xml:space="preserve">г. Воронеж, ул. Кольцовская, д. 8 </t>
  </si>
  <si>
    <t xml:space="preserve">г. Воронеж, ул. Кольцовская, д.25 </t>
  </si>
  <si>
    <t xml:space="preserve">г. Воронеж, ул. Кольцовская, д.4 </t>
  </si>
  <si>
    <t xml:space="preserve">г. Воронеж, ул. Комиссаржевской, д. 6А </t>
  </si>
  <si>
    <t xml:space="preserve">г. Воронеж, ул. Космонавтов, д. 38 </t>
  </si>
  <si>
    <t xml:space="preserve">г. Воронеж, ул. Кости Стрелюка, д. 16 </t>
  </si>
  <si>
    <t xml:space="preserve">г. Воронеж, ул. Красноармейская, д. 17 </t>
  </si>
  <si>
    <t xml:space="preserve">г. Воронеж, ул. Куколкина, д. 6 </t>
  </si>
  <si>
    <t xml:space="preserve">г. Воронеж, ул. Куцыгина, д. 35/1 </t>
  </si>
  <si>
    <t xml:space="preserve">г. Воронеж, ул. Ленинградская, д. 126 А </t>
  </si>
  <si>
    <t xml:space="preserve">г. Воронеж, ул. Менделеева, д. 2 </t>
  </si>
  <si>
    <t xml:space="preserve">г. Воронеж, ул. Менделеева, д. 4 </t>
  </si>
  <si>
    <t xml:space="preserve">г. Воронеж, ул. Менделеева, д. 6 </t>
  </si>
  <si>
    <t xml:space="preserve">г. Воронеж, ул. Меркулова, д. 1 </t>
  </si>
  <si>
    <t xml:space="preserve">г. Воронеж, ул. Меркулова, д. 2 </t>
  </si>
  <si>
    <t xml:space="preserve">г. Воронеж, ул. Минская, д. 5 </t>
  </si>
  <si>
    <t xml:space="preserve">г. Воронеж, ул. Моисеева, д. 3 </t>
  </si>
  <si>
    <t xml:space="preserve">г. Воронеж, ул. Нарвская, д. 8А </t>
  </si>
  <si>
    <t xml:space="preserve">г. Воронеж, ул. Никитинская, д. 6А </t>
  </si>
  <si>
    <t xml:space="preserve">г. Воронеж, ул. Орджоникидзе, д. 18 </t>
  </si>
  <si>
    <t xml:space="preserve">г. Воронеж, ул. Остужева, д. 46 </t>
  </si>
  <si>
    <t xml:space="preserve">г. Воронеж, ул. Переверткина, д. 22 </t>
  </si>
  <si>
    <t xml:space="preserve">г. Воронеж, ул. Плехановская, д. 13 </t>
  </si>
  <si>
    <t xml:space="preserve">г. Воронеж, ул. Плехановская, д. 19 </t>
  </si>
  <si>
    <t xml:space="preserve">г. Воронеж, ул. Плехановская, д. 33 </t>
  </si>
  <si>
    <t xml:space="preserve">г. Воронеж, ул. Плехановская, д. 35 </t>
  </si>
  <si>
    <t xml:space="preserve">г. Воронеж, ул. Плехановская, д. 4 </t>
  </si>
  <si>
    <t xml:space="preserve">г. Воронеж, ул. Плехановская, д. 41 </t>
  </si>
  <si>
    <t xml:space="preserve">г. Воронеж, ул. Плехановская, д. 43 </t>
  </si>
  <si>
    <t xml:space="preserve">г. Воронеж, ул. Плехановская, д. 46 </t>
  </si>
  <si>
    <t xml:space="preserve">г. Воронеж, ул. Плехановская, д. 62 </t>
  </si>
  <si>
    <t xml:space="preserve">г. Воронеж, ул. Полины Осипенко, д. 24а </t>
  </si>
  <si>
    <t xml:space="preserve">г. Воронеж, ул. Сакко и Ванцетти,  д.89 </t>
  </si>
  <si>
    <t xml:space="preserve">г. Воронеж, ул. Степана Разина, д. 45 </t>
  </si>
  <si>
    <t xml:space="preserve">г. Воронеж, ул. Туполева, д.33 </t>
  </si>
  <si>
    <t xml:space="preserve">г. Воронеж, ул. Фридриха Энгельса, д. 20 </t>
  </si>
  <si>
    <t xml:space="preserve">г. Воронеж, ул. Фридриха Энгельса, д. 39 </t>
  </si>
  <si>
    <t xml:space="preserve">г. Воронеж, ул. Фридриха Энгельса, д. 40 </t>
  </si>
  <si>
    <t xml:space="preserve">г. Воронеж, ул. Фридриха Энгельса, д. 42 </t>
  </si>
  <si>
    <t xml:space="preserve">г. Воронеж, ул. Фридриха Энгельса, д. 73 </t>
  </si>
  <si>
    <t xml:space="preserve">г. Воронеж, ул. Фридриха Энгельса, д.32А  </t>
  </si>
  <si>
    <t xml:space="preserve">г. Воронеж, ул. Челюскинцев, д.136А </t>
  </si>
  <si>
    <t xml:space="preserve">г. Нововоронеж, ул. Курчатова, д. 1 </t>
  </si>
  <si>
    <t xml:space="preserve">г. Нововоронеж, ул. Курчатова, д. 5 </t>
  </si>
  <si>
    <t xml:space="preserve">г. Нововоронеж, ул. Мира, д. 13 </t>
  </si>
  <si>
    <t xml:space="preserve">г. Нововоронеж, ул. Октябрьская, д. 8 </t>
  </si>
  <si>
    <t xml:space="preserve">г. Нововоронеж, ул. Строителей, д. 11 </t>
  </si>
  <si>
    <t xml:space="preserve">г. Нововоронеж, ул. Строителей, д. 9 </t>
  </si>
  <si>
    <t xml:space="preserve">г. Острогожск, ул. 23 Февраля, д. 21 </t>
  </si>
  <si>
    <t xml:space="preserve">г. Острогожск, ул. Вокзальная, 27 </t>
  </si>
  <si>
    <t xml:space="preserve">г. Острогожск, ул. Вокзальная, д. 18 </t>
  </si>
  <si>
    <t xml:space="preserve">г. Острогожск, ул. Вокзальная, д. 26 </t>
  </si>
  <si>
    <t xml:space="preserve">г. Острогожск, ул. Комсомольская, д. 65 </t>
  </si>
  <si>
    <t xml:space="preserve">г. Острогожск, ул. Ленина, д. 32 </t>
  </si>
  <si>
    <t>г. Острогожск, ул. Освобождения, д. 89</t>
  </si>
  <si>
    <t xml:space="preserve">г. Павловск, пр-кт Революции, д. 35 </t>
  </si>
  <si>
    <t xml:space="preserve">г. Павловск, ул. 1 Мая, д. 19 </t>
  </si>
  <si>
    <t xml:space="preserve">г. Павловск, ул. Воровского, д. 43 </t>
  </si>
  <si>
    <t xml:space="preserve">г. Павловск, ул. Коммунистов, д. 44 </t>
  </si>
  <si>
    <t xml:space="preserve">г. Павловск, ул. Космонавтов, д. 42 </t>
  </si>
  <si>
    <t xml:space="preserve">г. Павловск, ул. Ленина, д. 32 </t>
  </si>
  <si>
    <t xml:space="preserve">г. Павловск, ул. Свободы, д. 20 </t>
  </si>
  <si>
    <t xml:space="preserve">г. Павловск, ул. Юлиуса Фучика, д. 2 </t>
  </si>
  <si>
    <t xml:space="preserve">г. Поворино, пер. Никитинский, д. 1А </t>
  </si>
  <si>
    <t xml:space="preserve">г. Поворино, пл. Мира, д. 6 </t>
  </si>
  <si>
    <t xml:space="preserve">г. Поворино, пл. Мира, д. 8 </t>
  </si>
  <si>
    <t xml:space="preserve">г. Поворино, ул. Карла Маркса, д. 18 </t>
  </si>
  <si>
    <t xml:space="preserve">г. Россошь, ул. Жуковского, д. 10 </t>
  </si>
  <si>
    <t xml:space="preserve">г. Россошь, ул. Комсомольская, д. 7 </t>
  </si>
  <si>
    <t xml:space="preserve">г. Семилуки, ул. Гагарина, д. 39 </t>
  </si>
  <si>
    <t xml:space="preserve">г. Семилуки, ул. Дзержинского, д. 20 </t>
  </si>
  <si>
    <t xml:space="preserve">г. Семилуки, ул.Гагарина, д. 41 </t>
  </si>
  <si>
    <t xml:space="preserve">п. 2-го участка института им Докучаева, квартал 3, д. 24 </t>
  </si>
  <si>
    <t xml:space="preserve">п. Начало, ул. Мичурина, д. 11 </t>
  </si>
  <si>
    <t xml:space="preserve">п. Начало, ул. Мичурина, д. 9 </t>
  </si>
  <si>
    <t xml:space="preserve">п. Орловка, ул. Центральная, д. 7 </t>
  </si>
  <si>
    <t xml:space="preserve">пгт Каменка, ул. Мира, д. 11 </t>
  </si>
  <si>
    <t xml:space="preserve">пгт Каменка, ул. Мира, д. 8 </t>
  </si>
  <si>
    <t xml:space="preserve">рп. Латная, ул.Заводская, д. 13А </t>
  </si>
  <si>
    <t xml:space="preserve">с. Верхний Мамон, ул. Калинина, д. 12 </t>
  </si>
  <si>
    <t xml:space="preserve">с. Верхний Мамон, ул. Садовая, д. 2 </t>
  </si>
  <si>
    <t xml:space="preserve">с. Верхняя Хава, ул. Калинина,  д. 6 </t>
  </si>
  <si>
    <t xml:space="preserve">с. Верхняя Хава, ул. Калинина, д. 2 </t>
  </si>
  <si>
    <t xml:space="preserve">с. Митрофановка, ул. Вокзальная, д. 27 </t>
  </si>
  <si>
    <t xml:space="preserve">с. Митрофановка, ул. Мира, д. 23 </t>
  </si>
  <si>
    <t>к краткосрочному муниципальному плану</t>
  </si>
  <si>
    <t>Итого по Воронцовскому сельскому поселению</t>
  </si>
  <si>
    <t>с.Воронцовка, ул.Советская, д.44</t>
  </si>
  <si>
    <t>с.Воронцовка, ул.Советская, д.46</t>
  </si>
  <si>
    <t>Глава Воронцовского сельского поселения</t>
  </si>
  <si>
    <t>Е.И. Ржевская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</si>
</sst>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91">
    <xf numFmtId="0" fontId="0" fillId="0" borderId="0" xfId="0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wrapText="1"/>
    </xf>
    <xf numFmtId="2" fontId="2" fillId="0" borderId="2" xfId="0" applyNumberFormat="1" applyFont="1" applyFill="1" applyBorder="1"/>
    <xf numFmtId="0" fontId="6" fillId="0" borderId="2" xfId="1" applyFont="1" applyFill="1" applyBorder="1"/>
    <xf numFmtId="0" fontId="7" fillId="0" borderId="2" xfId="1" applyFont="1" applyFill="1" applyBorder="1"/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6" fillId="0" borderId="2" xfId="1" applyNumberFormat="1" applyFont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2" fontId="3" fillId="0" borderId="4" xfId="0" applyNumberFormat="1" applyFont="1" applyFill="1" applyBorder="1"/>
    <xf numFmtId="0" fontId="0" fillId="0" borderId="0" xfId="0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4" fontId="0" fillId="0" borderId="0" xfId="0" applyNumberFormat="1"/>
    <xf numFmtId="4" fontId="9" fillId="0" borderId="0" xfId="0" applyNumberFormat="1" applyFont="1"/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/>
    <xf numFmtId="0" fontId="2" fillId="0" borderId="2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" fontId="2" fillId="0" borderId="0" xfId="0" applyNumberFormat="1" applyFont="1" applyBorder="1" applyAlignment="1">
      <alignment horizontal="center" vertical="center"/>
    </xf>
    <xf numFmtId="4" fontId="0" fillId="2" borderId="0" xfId="0" applyNumberFormat="1" applyFill="1"/>
    <xf numFmtId="4" fontId="0" fillId="3" borderId="0" xfId="0" applyNumberFormat="1" applyFill="1"/>
    <xf numFmtId="4" fontId="3" fillId="0" borderId="0" xfId="0" applyNumberFormat="1" applyFont="1" applyBorder="1" applyAlignment="1">
      <alignment horizontal="center" vertical="center"/>
    </xf>
    <xf numFmtId="4" fontId="6" fillId="0" borderId="0" xfId="1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" fontId="0" fillId="0" borderId="0" xfId="0" applyNumberFormat="1" applyFill="1"/>
    <xf numFmtId="10" fontId="0" fillId="0" borderId="0" xfId="0" applyNumberFormat="1"/>
    <xf numFmtId="0" fontId="2" fillId="0" borderId="5" xfId="0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textRotation="90" wrapText="1"/>
    </xf>
    <xf numFmtId="4" fontId="5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vertical="center"/>
    </xf>
    <xf numFmtId="3" fontId="2" fillId="0" borderId="5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horizontal="right" vertical="center"/>
    </xf>
    <xf numFmtId="4" fontId="0" fillId="0" borderId="0" xfId="0" applyNumberFormat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 textRotation="90" wrapText="1"/>
    </xf>
    <xf numFmtId="3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wrapText="1"/>
    </xf>
    <xf numFmtId="0" fontId="3" fillId="0" borderId="2" xfId="0" applyNumberFormat="1" applyFont="1" applyFill="1" applyBorder="1" applyAlignment="1">
      <alignment wrapText="1"/>
    </xf>
    <xf numFmtId="0" fontId="2" fillId="0" borderId="2" xfId="0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4" fontId="10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6"/>
  <sheetViews>
    <sheetView tabSelected="1" topLeftCell="N4" zoomScaleNormal="100" zoomScaleSheetLayoutView="80" workbookViewId="0">
      <selection activeCell="R14" sqref="R14"/>
    </sheetView>
  </sheetViews>
  <sheetFormatPr defaultRowHeight="15"/>
  <cols>
    <col min="1" max="1" width="5.7109375" style="21" customWidth="1"/>
    <col min="2" max="2" width="46.42578125" customWidth="1"/>
    <col min="3" max="3" width="26.7109375" hidden="1" customWidth="1"/>
    <col min="4" max="5" width="11" style="21" hidden="1" customWidth="1"/>
    <col min="6" max="6" width="12.140625" style="21" hidden="1" customWidth="1"/>
    <col min="7" max="7" width="0" style="21" hidden="1" customWidth="1"/>
    <col min="8" max="8" width="13.42578125" style="21" hidden="1" customWidth="1"/>
    <col min="9" max="9" width="13.85546875" style="21" hidden="1" customWidth="1"/>
    <col min="10" max="11" width="0" style="21" hidden="1" customWidth="1"/>
    <col min="12" max="12" width="9.28515625" style="21" hidden="1" customWidth="1"/>
    <col min="13" max="13" width="15.42578125" style="21" hidden="1" customWidth="1"/>
    <col min="14" max="17" width="17.140625" style="58" customWidth="1"/>
    <col min="18" max="18" width="16.7109375" style="49" customWidth="1"/>
    <col min="19" max="19" width="16.85546875" style="58" customWidth="1"/>
  </cols>
  <sheetData>
    <row r="1" spans="1:19" ht="15.75">
      <c r="A1" s="2"/>
      <c r="B1" s="1"/>
      <c r="C1" s="1"/>
      <c r="D1" s="2"/>
      <c r="E1" s="42"/>
      <c r="F1" s="2"/>
      <c r="G1" s="2"/>
      <c r="H1" s="2"/>
      <c r="I1" s="2"/>
      <c r="J1" s="2"/>
      <c r="K1" s="2"/>
      <c r="L1" s="2"/>
      <c r="M1" s="50"/>
      <c r="N1" s="56"/>
      <c r="O1" s="56"/>
      <c r="P1" s="56"/>
      <c r="Q1" s="57"/>
      <c r="S1" s="57" t="s">
        <v>77</v>
      </c>
    </row>
    <row r="2" spans="1:19" ht="15.75">
      <c r="A2" s="2"/>
      <c r="B2" s="1"/>
      <c r="C2" s="1"/>
      <c r="D2" s="2"/>
      <c r="E2" s="42"/>
      <c r="F2" s="2"/>
      <c r="G2" s="2"/>
      <c r="H2" s="2"/>
      <c r="I2" s="2"/>
      <c r="J2" s="2"/>
      <c r="K2" s="2"/>
      <c r="L2" s="2"/>
      <c r="M2" s="50"/>
      <c r="N2" s="56"/>
      <c r="O2" s="56"/>
      <c r="P2" s="56"/>
      <c r="Q2" s="57"/>
      <c r="S2" s="57" t="s">
        <v>245</v>
      </c>
    </row>
    <row r="3" spans="1:19" ht="15.75">
      <c r="A3" s="2"/>
      <c r="B3" s="1"/>
      <c r="C3" s="1"/>
      <c r="D3" s="2"/>
      <c r="E3" s="42"/>
      <c r="F3" s="2"/>
      <c r="G3" s="2"/>
      <c r="H3" s="2"/>
      <c r="I3" s="2"/>
      <c r="J3" s="2"/>
      <c r="K3" s="2"/>
      <c r="L3" s="2"/>
      <c r="M3" s="50"/>
      <c r="N3" s="56"/>
      <c r="O3" s="56"/>
      <c r="P3" s="56"/>
      <c r="Q3" s="57"/>
      <c r="S3" s="57"/>
    </row>
    <row r="4" spans="1:19" ht="15.75">
      <c r="A4" s="2"/>
      <c r="B4" s="1"/>
      <c r="C4" s="1"/>
      <c r="D4" s="2"/>
      <c r="E4" s="42"/>
      <c r="F4" s="2"/>
      <c r="G4" s="2"/>
      <c r="H4" s="2"/>
      <c r="I4" s="2"/>
      <c r="J4" s="2"/>
      <c r="K4" s="2"/>
      <c r="L4" s="2"/>
      <c r="M4" s="42"/>
      <c r="N4" s="47"/>
      <c r="O4" s="47"/>
      <c r="P4" s="47"/>
      <c r="Q4" s="47"/>
      <c r="R4" s="47"/>
      <c r="S4" s="47"/>
    </row>
    <row r="5" spans="1:19" ht="36.75" customHeight="1">
      <c r="A5" s="68" t="s">
        <v>83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</row>
    <row r="6" spans="1:19" ht="15.75" customHeight="1">
      <c r="A6" s="87" t="s">
        <v>0</v>
      </c>
      <c r="B6" s="87" t="s">
        <v>1</v>
      </c>
      <c r="C6" s="78" t="s">
        <v>75</v>
      </c>
      <c r="D6" s="69" t="s">
        <v>6</v>
      </c>
      <c r="E6" s="69" t="s">
        <v>60</v>
      </c>
      <c r="F6" s="69" t="s">
        <v>2</v>
      </c>
      <c r="G6" s="69" t="s">
        <v>3</v>
      </c>
      <c r="H6" s="69" t="s">
        <v>49</v>
      </c>
      <c r="I6" s="69" t="s">
        <v>29</v>
      </c>
      <c r="J6" s="72" t="s">
        <v>7</v>
      </c>
      <c r="K6" s="73"/>
      <c r="L6" s="74"/>
      <c r="M6" s="69" t="s">
        <v>27</v>
      </c>
      <c r="N6" s="81" t="s">
        <v>78</v>
      </c>
      <c r="O6" s="82"/>
      <c r="P6" s="82"/>
      <c r="Q6" s="82"/>
      <c r="R6" s="82"/>
      <c r="S6" s="83"/>
    </row>
    <row r="7" spans="1:19" ht="17.25" customHeight="1">
      <c r="A7" s="87"/>
      <c r="B7" s="89"/>
      <c r="C7" s="79"/>
      <c r="D7" s="70"/>
      <c r="E7" s="70"/>
      <c r="F7" s="70"/>
      <c r="G7" s="70"/>
      <c r="H7" s="70"/>
      <c r="I7" s="70"/>
      <c r="J7" s="75"/>
      <c r="K7" s="76"/>
      <c r="L7" s="77"/>
      <c r="M7" s="70"/>
      <c r="N7" s="84"/>
      <c r="O7" s="85"/>
      <c r="P7" s="85"/>
      <c r="Q7" s="85"/>
      <c r="R7" s="85"/>
      <c r="S7" s="86"/>
    </row>
    <row r="8" spans="1:19" ht="160.5">
      <c r="A8" s="87"/>
      <c r="B8" s="89"/>
      <c r="C8" s="79"/>
      <c r="D8" s="70"/>
      <c r="E8" s="70"/>
      <c r="F8" s="70"/>
      <c r="G8" s="70"/>
      <c r="H8" s="70"/>
      <c r="I8" s="70"/>
      <c r="J8" s="3" t="s">
        <v>11</v>
      </c>
      <c r="K8" s="3" t="s">
        <v>8</v>
      </c>
      <c r="L8" s="3" t="s">
        <v>9</v>
      </c>
      <c r="M8" s="71"/>
      <c r="N8" s="59" t="s">
        <v>4</v>
      </c>
      <c r="O8" s="59" t="s">
        <v>76</v>
      </c>
      <c r="P8" s="59" t="s">
        <v>58</v>
      </c>
      <c r="Q8" s="59" t="s">
        <v>59</v>
      </c>
      <c r="R8" s="48" t="s">
        <v>80</v>
      </c>
      <c r="S8" s="48" t="s">
        <v>79</v>
      </c>
    </row>
    <row r="9" spans="1:19" ht="15.75">
      <c r="A9" s="88"/>
      <c r="B9" s="90"/>
      <c r="C9" s="80"/>
      <c r="D9" s="71"/>
      <c r="E9" s="71"/>
      <c r="F9" s="71"/>
      <c r="G9" s="71"/>
      <c r="H9" s="71"/>
      <c r="I9" s="71"/>
      <c r="J9" s="4" t="s">
        <v>10</v>
      </c>
      <c r="K9" s="4" t="s">
        <v>10</v>
      </c>
      <c r="L9" s="4" t="s">
        <v>10</v>
      </c>
      <c r="M9" s="43" t="s">
        <v>5</v>
      </c>
      <c r="N9" s="29" t="s">
        <v>5</v>
      </c>
      <c r="O9" s="29" t="s">
        <v>5</v>
      </c>
      <c r="P9" s="29" t="s">
        <v>5</v>
      </c>
      <c r="Q9" s="29" t="s">
        <v>5</v>
      </c>
      <c r="R9" s="29" t="s">
        <v>5</v>
      </c>
      <c r="S9" s="29" t="s">
        <v>5</v>
      </c>
    </row>
    <row r="10" spans="1:19" s="21" customFormat="1" ht="15.75">
      <c r="A10" s="4">
        <v>1</v>
      </c>
      <c r="B10" s="4">
        <v>2</v>
      </c>
      <c r="C10" s="46"/>
      <c r="D10" s="24">
        <v>3</v>
      </c>
      <c r="E10" s="43">
        <v>4</v>
      </c>
      <c r="F10" s="43">
        <v>5</v>
      </c>
      <c r="G10" s="24">
        <v>6</v>
      </c>
      <c r="H10" s="43">
        <v>7</v>
      </c>
      <c r="I10" s="43">
        <v>8</v>
      </c>
      <c r="J10" s="24">
        <v>9</v>
      </c>
      <c r="K10" s="43">
        <v>10</v>
      </c>
      <c r="L10" s="43">
        <v>11</v>
      </c>
      <c r="M10" s="43">
        <v>12</v>
      </c>
      <c r="N10" s="60">
        <v>3</v>
      </c>
      <c r="O10" s="51">
        <v>4</v>
      </c>
      <c r="P10" s="60">
        <v>5</v>
      </c>
      <c r="Q10" s="60">
        <v>6</v>
      </c>
      <c r="R10" s="51">
        <v>7</v>
      </c>
      <c r="S10" s="60">
        <v>8</v>
      </c>
    </row>
    <row r="11" spans="1:19" s="53" customFormat="1" ht="15.75">
      <c r="A11" s="52" t="s">
        <v>246</v>
      </c>
      <c r="B11" s="62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18">
        <f>N12+N13</f>
        <v>248208.34000000003</v>
      </c>
      <c r="O11" s="18">
        <f t="shared" ref="O11:S11" si="0">O12+O13</f>
        <v>0</v>
      </c>
      <c r="P11" s="18">
        <f t="shared" si="0"/>
        <v>0</v>
      </c>
      <c r="Q11" s="18">
        <f t="shared" si="0"/>
        <v>0</v>
      </c>
      <c r="R11" s="18">
        <f t="shared" si="0"/>
        <v>248208.34000000003</v>
      </c>
      <c r="S11" s="18">
        <f t="shared" si="0"/>
        <v>0</v>
      </c>
    </row>
    <row r="12" spans="1:19" s="53" customFormat="1" ht="15.75">
      <c r="A12" s="63">
        <v>1</v>
      </c>
      <c r="B12" s="61" t="s">
        <v>247</v>
      </c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29">
        <v>135621.26</v>
      </c>
      <c r="O12" s="55">
        <v>0</v>
      </c>
      <c r="P12" s="55">
        <v>0</v>
      </c>
      <c r="Q12" s="55">
        <v>0</v>
      </c>
      <c r="R12" s="55">
        <v>135621.26</v>
      </c>
      <c r="S12" s="55">
        <v>0</v>
      </c>
    </row>
    <row r="13" spans="1:19" s="53" customFormat="1" ht="15.75">
      <c r="A13" s="63">
        <v>2</v>
      </c>
      <c r="B13" s="61" t="s">
        <v>248</v>
      </c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29">
        <v>112587.08</v>
      </c>
      <c r="O13" s="55">
        <v>0</v>
      </c>
      <c r="P13" s="55">
        <v>0</v>
      </c>
      <c r="Q13" s="55">
        <v>0</v>
      </c>
      <c r="R13" s="55">
        <v>112587.08</v>
      </c>
      <c r="S13" s="55">
        <v>0</v>
      </c>
    </row>
    <row r="16" spans="1:19" ht="18.75">
      <c r="B16" s="64" t="s">
        <v>249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R16" s="66" t="s">
        <v>250</v>
      </c>
      <c r="S16" s="67"/>
    </row>
  </sheetData>
  <mergeCells count="15">
    <mergeCell ref="B16:N16"/>
    <mergeCell ref="R16:S16"/>
    <mergeCell ref="A5:S5"/>
    <mergeCell ref="D6:D9"/>
    <mergeCell ref="G6:G9"/>
    <mergeCell ref="J6:L7"/>
    <mergeCell ref="I6:I9"/>
    <mergeCell ref="H6:H9"/>
    <mergeCell ref="M6:M8"/>
    <mergeCell ref="E6:E9"/>
    <mergeCell ref="C6:C9"/>
    <mergeCell ref="N6:S7"/>
    <mergeCell ref="A6:A9"/>
    <mergeCell ref="B6:B9"/>
    <mergeCell ref="F6:F9"/>
  </mergeCells>
  <pageMargins left="0.51181102362204722" right="0.51181102362204722" top="0.55118110236220474" bottom="0.55118110236220474" header="0.31496062992125984" footer="0.31496062992125984"/>
  <pageSetup paperSize="9" scale="49" orientation="landscape" r:id="rId1"/>
  <colBreaks count="1" manualBreakCount="1">
    <brk id="19" max="5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4:T116"/>
  <sheetViews>
    <sheetView topLeftCell="A79" workbookViewId="0">
      <selection activeCell="G51" sqref="G51"/>
    </sheetView>
  </sheetViews>
  <sheetFormatPr defaultRowHeight="15"/>
  <cols>
    <col min="2" max="2" width="50.7109375" customWidth="1"/>
    <col min="3" max="4" width="18.5703125" style="27" customWidth="1"/>
    <col min="5" max="5" width="17.42578125" style="27" customWidth="1"/>
    <col min="6" max="6" width="19.5703125" style="27" customWidth="1"/>
    <col min="7" max="7" width="16.140625" style="27" customWidth="1"/>
    <col min="8" max="8" width="29.42578125" style="27" customWidth="1"/>
    <col min="9" max="9" width="17.7109375" style="27" customWidth="1"/>
    <col min="10" max="10" width="16.28515625" style="27" customWidth="1"/>
    <col min="11" max="11" width="17.7109375" customWidth="1"/>
    <col min="12" max="12" width="14.42578125" customWidth="1"/>
    <col min="13" max="14" width="15.85546875" customWidth="1"/>
    <col min="15" max="15" width="15" customWidth="1"/>
    <col min="16" max="16" width="12.85546875" customWidth="1"/>
    <col min="17" max="19" width="14.140625" customWidth="1"/>
    <col min="21" max="21" width="9.140625" customWidth="1"/>
    <col min="24" max="24" width="9.140625" customWidth="1"/>
  </cols>
  <sheetData>
    <row r="4" spans="2:11" ht="30">
      <c r="C4" s="25" t="s">
        <v>50</v>
      </c>
      <c r="D4" s="25"/>
      <c r="E4" s="25"/>
      <c r="F4" s="25"/>
      <c r="G4" s="25"/>
      <c r="H4" s="26" t="s">
        <v>52</v>
      </c>
      <c r="I4" s="26" t="s">
        <v>53</v>
      </c>
      <c r="J4" s="26" t="s">
        <v>55</v>
      </c>
    </row>
    <row r="5" spans="2:11">
      <c r="B5" t="s">
        <v>51</v>
      </c>
      <c r="C5" s="28">
        <f>C6+C8+C21</f>
        <v>180142040.68000001</v>
      </c>
      <c r="D5" s="28"/>
      <c r="E5" s="28"/>
      <c r="F5" s="28"/>
      <c r="G5" s="28"/>
      <c r="H5" s="28">
        <v>27332200</v>
      </c>
      <c r="I5" s="28">
        <f>I6+I8+I21</f>
        <v>27332200</v>
      </c>
      <c r="J5" s="28">
        <f>I5</f>
        <v>27332200</v>
      </c>
      <c r="K5">
        <f>K8+K21+K7</f>
        <v>27332200</v>
      </c>
    </row>
    <row r="6" spans="2:11" ht="15.75">
      <c r="B6" s="11" t="s">
        <v>13</v>
      </c>
      <c r="C6" s="19">
        <f>C7</f>
        <v>5852157.4000000004</v>
      </c>
      <c r="D6" s="36"/>
      <c r="E6" s="28"/>
      <c r="F6" s="28"/>
      <c r="G6" s="28"/>
      <c r="I6" s="28">
        <f>I7</f>
        <v>887923.42</v>
      </c>
      <c r="J6" s="28">
        <f>I6</f>
        <v>887923.42</v>
      </c>
    </row>
    <row r="7" spans="2:11" ht="17.25" customHeight="1">
      <c r="B7" s="7" t="s">
        <v>14</v>
      </c>
      <c r="C7" s="16">
        <v>5852157.4000000004</v>
      </c>
      <c r="D7" s="33"/>
      <c r="F7" s="27">
        <v>180142040.68000001</v>
      </c>
      <c r="G7" s="27">
        <v>27332200</v>
      </c>
      <c r="I7" s="27">
        <f>ROUND(G7/F7*100*C7/100,2)</f>
        <v>887923.42</v>
      </c>
      <c r="J7" s="27">
        <f>I7</f>
        <v>887923.42</v>
      </c>
      <c r="K7">
        <f t="shared" ref="K7:K39" si="0">G7/F7*C7</f>
        <v>887923.418012209</v>
      </c>
    </row>
    <row r="8" spans="2:11" ht="17.25" customHeight="1">
      <c r="B8" s="8" t="s">
        <v>28</v>
      </c>
      <c r="C8" s="19">
        <f>SUM(C9:C20)</f>
        <v>49539782.629999995</v>
      </c>
      <c r="D8" s="36"/>
      <c r="E8" s="28"/>
      <c r="F8" s="27">
        <v>180142040.68000001</v>
      </c>
      <c r="G8" s="27">
        <v>27332200</v>
      </c>
      <c r="I8" s="27">
        <f>SUM(I9:I20)</f>
        <v>7516464.4300000006</v>
      </c>
      <c r="J8" s="27">
        <f t="shared" ref="J8:J39" si="1">I8</f>
        <v>7516464.4300000006</v>
      </c>
      <c r="K8">
        <f t="shared" si="0"/>
        <v>7516464.4615354082</v>
      </c>
    </row>
    <row r="9" spans="2:11" ht="17.25" customHeight="1">
      <c r="B9" s="7" t="s">
        <v>15</v>
      </c>
      <c r="C9" s="17">
        <v>3056664</v>
      </c>
      <c r="D9" s="37"/>
      <c r="F9" s="27">
        <v>180142040.68000001</v>
      </c>
      <c r="G9" s="27">
        <v>27332200</v>
      </c>
      <c r="I9" s="27">
        <v>463774.86</v>
      </c>
      <c r="J9" s="27">
        <f t="shared" si="1"/>
        <v>463774.86</v>
      </c>
      <c r="K9">
        <f t="shared" si="0"/>
        <v>463774.87157041789</v>
      </c>
    </row>
    <row r="10" spans="2:11" ht="17.25" customHeight="1">
      <c r="B10" s="7" t="s">
        <v>16</v>
      </c>
      <c r="C10" s="17">
        <v>6113328</v>
      </c>
      <c r="D10" s="37"/>
      <c r="F10" s="27">
        <v>180142040.68000001</v>
      </c>
      <c r="G10" s="27">
        <v>27332200</v>
      </c>
      <c r="I10" s="27">
        <f t="shared" ref="I10:I20" si="2">ROUND(G10/F10*100*C10/100,2)</f>
        <v>927549.74</v>
      </c>
      <c r="J10" s="27">
        <f t="shared" si="1"/>
        <v>927549.74</v>
      </c>
      <c r="K10">
        <f t="shared" si="0"/>
        <v>927549.74314083578</v>
      </c>
    </row>
    <row r="11" spans="2:11" ht="17.25" customHeight="1">
      <c r="B11" s="5" t="s">
        <v>17</v>
      </c>
      <c r="C11" s="17">
        <v>1463039.35</v>
      </c>
      <c r="D11" s="37"/>
      <c r="F11" s="27">
        <v>180142040.68000001</v>
      </c>
      <c r="G11" s="27">
        <v>27332200</v>
      </c>
      <c r="I11" s="27">
        <f t="shared" si="2"/>
        <v>221980.85</v>
      </c>
      <c r="J11" s="27">
        <f t="shared" si="1"/>
        <v>221980.85</v>
      </c>
      <c r="K11">
        <f t="shared" si="0"/>
        <v>221980.85450305225</v>
      </c>
    </row>
    <row r="12" spans="2:11" ht="17.25" customHeight="1">
      <c r="B12" s="5" t="s">
        <v>18</v>
      </c>
      <c r="C12" s="17">
        <v>1463039.35</v>
      </c>
      <c r="D12" s="37"/>
      <c r="F12" s="27">
        <v>180142040.68000001</v>
      </c>
      <c r="G12" s="27">
        <v>27332200</v>
      </c>
      <c r="I12" s="27">
        <f t="shared" si="2"/>
        <v>221980.85</v>
      </c>
      <c r="J12" s="27">
        <f t="shared" si="1"/>
        <v>221980.85</v>
      </c>
      <c r="K12">
        <f t="shared" si="0"/>
        <v>221980.85450305225</v>
      </c>
    </row>
    <row r="13" spans="2:11" ht="17.25" customHeight="1">
      <c r="B13" s="5" t="s">
        <v>19</v>
      </c>
      <c r="C13" s="17">
        <v>5852157.4000000004</v>
      </c>
      <c r="D13" s="37"/>
      <c r="F13" s="27">
        <v>180142040.68000001</v>
      </c>
      <c r="G13" s="27">
        <v>27332200</v>
      </c>
      <c r="I13" s="27">
        <f t="shared" si="2"/>
        <v>887923.42</v>
      </c>
      <c r="J13" s="27">
        <f t="shared" si="1"/>
        <v>887923.42</v>
      </c>
      <c r="K13">
        <f t="shared" si="0"/>
        <v>887923.418012209</v>
      </c>
    </row>
    <row r="14" spans="2:11" ht="17.25" customHeight="1">
      <c r="B14" s="5" t="s">
        <v>20</v>
      </c>
      <c r="C14" s="17">
        <v>4389118.0500000007</v>
      </c>
      <c r="D14" s="37"/>
      <c r="F14" s="27">
        <v>180142040.68000001</v>
      </c>
      <c r="G14" s="27">
        <v>27332200</v>
      </c>
      <c r="I14" s="27">
        <f t="shared" si="2"/>
        <v>665942.56000000006</v>
      </c>
      <c r="J14" s="27">
        <f t="shared" si="1"/>
        <v>665942.56000000006</v>
      </c>
      <c r="K14">
        <f t="shared" si="0"/>
        <v>665942.56350915681</v>
      </c>
    </row>
    <row r="15" spans="2:11" ht="17.25" customHeight="1">
      <c r="B15" s="5" t="s">
        <v>21</v>
      </c>
      <c r="C15" s="17">
        <v>4602223.6100000003</v>
      </c>
      <c r="D15" s="37"/>
      <c r="F15" s="27">
        <v>180142040.68000001</v>
      </c>
      <c r="G15" s="27">
        <v>27332200</v>
      </c>
      <c r="I15" s="27">
        <f t="shared" si="2"/>
        <v>698276.18</v>
      </c>
      <c r="J15" s="27">
        <f t="shared" si="1"/>
        <v>698276.18</v>
      </c>
      <c r="K15">
        <f t="shared" si="0"/>
        <v>698276.18072058144</v>
      </c>
    </row>
    <row r="16" spans="2:11" ht="17.25" customHeight="1">
      <c r="B16" s="5" t="s">
        <v>22</v>
      </c>
      <c r="C16" s="17">
        <v>8778236.1000000015</v>
      </c>
      <c r="D16" s="37"/>
      <c r="F16" s="27">
        <v>180142040.68000001</v>
      </c>
      <c r="G16" s="27">
        <v>27332200</v>
      </c>
      <c r="I16" s="27">
        <f t="shared" si="2"/>
        <v>1331885.1299999999</v>
      </c>
      <c r="J16" s="27">
        <f t="shared" si="1"/>
        <v>1331885.1299999999</v>
      </c>
      <c r="K16">
        <f t="shared" si="0"/>
        <v>1331885.1270183136</v>
      </c>
    </row>
    <row r="17" spans="2:11" ht="17.25" customHeight="1">
      <c r="B17" s="6" t="s">
        <v>23</v>
      </c>
      <c r="C17" s="17">
        <v>4389118.0500000007</v>
      </c>
      <c r="D17" s="37"/>
      <c r="F17" s="27">
        <v>180142040.68000001</v>
      </c>
      <c r="G17" s="27">
        <v>27332200</v>
      </c>
      <c r="I17" s="27">
        <f t="shared" si="2"/>
        <v>665942.56000000006</v>
      </c>
      <c r="J17" s="27">
        <f t="shared" si="1"/>
        <v>665942.56000000006</v>
      </c>
      <c r="K17">
        <f t="shared" si="0"/>
        <v>665942.56350915681</v>
      </c>
    </row>
    <row r="18" spans="2:11" ht="17.25" customHeight="1">
      <c r="B18" s="6" t="s">
        <v>24</v>
      </c>
      <c r="C18" s="17">
        <v>4389118.0500000007</v>
      </c>
      <c r="D18" s="37"/>
      <c r="F18" s="27">
        <v>180142040.68000001</v>
      </c>
      <c r="G18" s="27">
        <v>27332200</v>
      </c>
      <c r="I18" s="27">
        <f t="shared" si="2"/>
        <v>665942.56000000006</v>
      </c>
      <c r="J18" s="27">
        <f t="shared" si="1"/>
        <v>665942.56000000006</v>
      </c>
      <c r="K18">
        <f t="shared" si="0"/>
        <v>665942.56350915681</v>
      </c>
    </row>
    <row r="19" spans="2:11" ht="17.25" customHeight="1">
      <c r="B19" s="6" t="s">
        <v>25</v>
      </c>
      <c r="C19" s="17">
        <v>3580701.3200000003</v>
      </c>
      <c r="D19" s="37"/>
      <c r="F19" s="27">
        <v>180142040.68000001</v>
      </c>
      <c r="G19" s="27">
        <v>27332200</v>
      </c>
      <c r="I19" s="27">
        <f t="shared" si="2"/>
        <v>543284.87</v>
      </c>
      <c r="J19" s="27">
        <f t="shared" si="1"/>
        <v>543284.87</v>
      </c>
      <c r="K19">
        <f t="shared" si="0"/>
        <v>543284.86703642469</v>
      </c>
    </row>
    <row r="20" spans="2:11" ht="17.25" customHeight="1">
      <c r="B20" s="7" t="s">
        <v>26</v>
      </c>
      <c r="C20" s="17">
        <v>1463039.35</v>
      </c>
      <c r="D20" s="37"/>
      <c r="F20" s="27">
        <v>180142040.68000001</v>
      </c>
      <c r="G20" s="27">
        <v>27332200</v>
      </c>
      <c r="I20" s="27">
        <f t="shared" si="2"/>
        <v>221980.85</v>
      </c>
      <c r="J20" s="27">
        <f t="shared" si="1"/>
        <v>221980.85</v>
      </c>
      <c r="K20">
        <f t="shared" si="0"/>
        <v>221980.85450305225</v>
      </c>
    </row>
    <row r="21" spans="2:11" ht="17.25" customHeight="1">
      <c r="B21" s="20" t="s">
        <v>48</v>
      </c>
      <c r="C21" s="23">
        <f>SUM(C22:C39)</f>
        <v>124750100.65000001</v>
      </c>
      <c r="D21" s="38"/>
      <c r="E21" s="28"/>
      <c r="F21" s="27">
        <v>180142040.68000001</v>
      </c>
      <c r="G21" s="27">
        <v>27332200</v>
      </c>
      <c r="I21" s="27">
        <f>SUM(I22:I39)</f>
        <v>18927812.149999999</v>
      </c>
      <c r="J21" s="27">
        <f t="shared" si="1"/>
        <v>18927812.149999999</v>
      </c>
      <c r="K21">
        <f t="shared" si="0"/>
        <v>18927812.120452382</v>
      </c>
    </row>
    <row r="22" spans="2:11" ht="17.25" customHeight="1">
      <c r="B22" s="30" t="s">
        <v>30</v>
      </c>
      <c r="C22" s="16">
        <v>5852157.4000000004</v>
      </c>
      <c r="D22" s="33"/>
      <c r="F22" s="27">
        <v>180142040.68000001</v>
      </c>
      <c r="G22" s="27">
        <v>27332200</v>
      </c>
      <c r="I22" s="27">
        <f t="shared" ref="I22:I39" si="3">ROUND(G22/F22*100*C22/100,2)</f>
        <v>887923.42</v>
      </c>
      <c r="J22" s="27">
        <f t="shared" si="1"/>
        <v>887923.42</v>
      </c>
      <c r="K22">
        <f t="shared" si="0"/>
        <v>887923.418012209</v>
      </c>
    </row>
    <row r="23" spans="2:11" ht="17.25" customHeight="1">
      <c r="B23" s="31" t="s">
        <v>31</v>
      </c>
      <c r="C23" s="16">
        <v>5852157.4000000004</v>
      </c>
      <c r="D23" s="33"/>
      <c r="F23" s="27">
        <v>180142040.68000001</v>
      </c>
      <c r="G23" s="27">
        <v>27332200</v>
      </c>
      <c r="I23" s="27">
        <f t="shared" si="3"/>
        <v>887923.42</v>
      </c>
      <c r="J23" s="27">
        <f t="shared" si="1"/>
        <v>887923.42</v>
      </c>
      <c r="K23">
        <f t="shared" si="0"/>
        <v>887923.418012209</v>
      </c>
    </row>
    <row r="24" spans="2:11" ht="17.25" customHeight="1">
      <c r="B24" s="31" t="s">
        <v>32</v>
      </c>
      <c r="C24" s="16">
        <v>5852157.4000000004</v>
      </c>
      <c r="D24" s="33"/>
      <c r="F24" s="27">
        <v>180142040.68000001</v>
      </c>
      <c r="G24" s="27">
        <v>27332200</v>
      </c>
      <c r="I24" s="27">
        <f t="shared" si="3"/>
        <v>887923.42</v>
      </c>
      <c r="J24" s="27">
        <f t="shared" si="1"/>
        <v>887923.42</v>
      </c>
      <c r="K24">
        <f t="shared" si="0"/>
        <v>887923.418012209</v>
      </c>
    </row>
    <row r="25" spans="2:11" ht="17.25" customHeight="1">
      <c r="B25" s="31" t="s">
        <v>33</v>
      </c>
      <c r="C25" s="16">
        <v>5852157.4000000004</v>
      </c>
      <c r="D25" s="33"/>
      <c r="F25" s="27">
        <v>180142040.68000001</v>
      </c>
      <c r="G25" s="27">
        <v>27332200</v>
      </c>
      <c r="I25" s="27">
        <f t="shared" si="3"/>
        <v>887923.42</v>
      </c>
      <c r="J25" s="27">
        <f t="shared" si="1"/>
        <v>887923.42</v>
      </c>
      <c r="K25">
        <f t="shared" si="0"/>
        <v>887923.418012209</v>
      </c>
    </row>
    <row r="26" spans="2:11" ht="17.25" customHeight="1">
      <c r="B26" s="30" t="s">
        <v>34</v>
      </c>
      <c r="C26" s="16">
        <v>8778236.1000000015</v>
      </c>
      <c r="D26" s="33"/>
      <c r="F26" s="27">
        <v>180142040.68000001</v>
      </c>
      <c r="G26" s="27">
        <v>27332200</v>
      </c>
      <c r="I26" s="27">
        <f t="shared" si="3"/>
        <v>1331885.1299999999</v>
      </c>
      <c r="J26" s="27">
        <f t="shared" si="1"/>
        <v>1331885.1299999999</v>
      </c>
      <c r="K26">
        <f t="shared" si="0"/>
        <v>1331885.1270183136</v>
      </c>
    </row>
    <row r="27" spans="2:11" ht="17.25" customHeight="1">
      <c r="B27" s="31" t="s">
        <v>35</v>
      </c>
      <c r="C27" s="16">
        <v>9169992</v>
      </c>
      <c r="D27" s="33"/>
      <c r="F27" s="27">
        <v>180142040.68000001</v>
      </c>
      <c r="G27" s="27">
        <v>27332200</v>
      </c>
      <c r="I27" s="27">
        <f t="shared" si="3"/>
        <v>1391324.61</v>
      </c>
      <c r="J27" s="27">
        <f t="shared" si="1"/>
        <v>1391324.61</v>
      </c>
      <c r="K27">
        <f t="shared" si="0"/>
        <v>1391324.6147112537</v>
      </c>
    </row>
    <row r="28" spans="2:11" ht="17.25" customHeight="1">
      <c r="B28" s="30" t="s">
        <v>36</v>
      </c>
      <c r="C28" s="16">
        <v>5852157.4000000004</v>
      </c>
      <c r="D28" s="33"/>
      <c r="F28" s="27">
        <v>180142040.68000001</v>
      </c>
      <c r="G28" s="27">
        <v>27332200</v>
      </c>
      <c r="I28" s="27">
        <f t="shared" si="3"/>
        <v>887923.42</v>
      </c>
      <c r="J28" s="27">
        <f t="shared" si="1"/>
        <v>887923.42</v>
      </c>
      <c r="K28">
        <f t="shared" si="0"/>
        <v>887923.418012209</v>
      </c>
    </row>
    <row r="29" spans="2:11" ht="17.25" customHeight="1">
      <c r="B29" s="31" t="s">
        <v>37</v>
      </c>
      <c r="C29" s="29">
        <v>5852157.4000000004</v>
      </c>
      <c r="D29" s="39"/>
      <c r="F29" s="27">
        <v>180142040.68000001</v>
      </c>
      <c r="G29" s="27">
        <v>27332200</v>
      </c>
      <c r="I29" s="27">
        <f t="shared" si="3"/>
        <v>887923.42</v>
      </c>
      <c r="J29" s="27">
        <f t="shared" si="1"/>
        <v>887923.42</v>
      </c>
      <c r="K29">
        <f t="shared" si="0"/>
        <v>887923.418012209</v>
      </c>
    </row>
    <row r="30" spans="2:11" ht="17.25" customHeight="1">
      <c r="B30" s="30" t="s">
        <v>38</v>
      </c>
      <c r="C30" s="16">
        <v>8778236.1000000015</v>
      </c>
      <c r="D30" s="33"/>
      <c r="F30" s="27">
        <v>180142040.68000001</v>
      </c>
      <c r="G30" s="27">
        <v>27332200</v>
      </c>
      <c r="I30" s="27">
        <f t="shared" si="3"/>
        <v>1331885.1299999999</v>
      </c>
      <c r="J30" s="27">
        <f t="shared" si="1"/>
        <v>1331885.1299999999</v>
      </c>
      <c r="K30">
        <f t="shared" si="0"/>
        <v>1331885.1270183136</v>
      </c>
    </row>
    <row r="31" spans="2:11" ht="17.25" customHeight="1">
      <c r="B31" s="30" t="s">
        <v>39</v>
      </c>
      <c r="C31" s="16">
        <v>7315196.75</v>
      </c>
      <c r="D31" s="33"/>
      <c r="F31" s="27">
        <v>180142040.68000001</v>
      </c>
      <c r="G31" s="27">
        <v>27332200</v>
      </c>
      <c r="I31" s="27">
        <f t="shared" si="3"/>
        <v>1109904.27</v>
      </c>
      <c r="J31" s="27">
        <f t="shared" si="1"/>
        <v>1109904.27</v>
      </c>
      <c r="K31">
        <f t="shared" si="0"/>
        <v>1109904.2725152613</v>
      </c>
    </row>
    <row r="32" spans="2:11" ht="17.25" customHeight="1">
      <c r="B32" s="31" t="s">
        <v>40</v>
      </c>
      <c r="C32" s="16">
        <v>2926078.7</v>
      </c>
      <c r="D32" s="33"/>
      <c r="F32" s="27">
        <v>180142040.68000001</v>
      </c>
      <c r="G32" s="27">
        <v>27332200</v>
      </c>
      <c r="I32" s="27">
        <f t="shared" si="3"/>
        <v>443961.71</v>
      </c>
      <c r="J32" s="27">
        <f t="shared" si="1"/>
        <v>443961.71</v>
      </c>
      <c r="K32">
        <f t="shared" si="0"/>
        <v>443961.7090061045</v>
      </c>
    </row>
    <row r="33" spans="2:11" ht="17.25" customHeight="1">
      <c r="B33" s="30" t="s">
        <v>41</v>
      </c>
      <c r="C33" s="16">
        <v>11704314.800000001</v>
      </c>
      <c r="D33" s="33"/>
      <c r="F33" s="27">
        <v>180142040.68000001</v>
      </c>
      <c r="G33" s="27">
        <v>27332200</v>
      </c>
      <c r="I33" s="27">
        <f t="shared" si="3"/>
        <v>1775846.84</v>
      </c>
      <c r="J33" s="27">
        <f t="shared" si="1"/>
        <v>1775846.84</v>
      </c>
      <c r="K33">
        <f t="shared" si="0"/>
        <v>1775846.836024418</v>
      </c>
    </row>
    <row r="34" spans="2:11" ht="17.25" customHeight="1">
      <c r="B34" s="30" t="s">
        <v>42</v>
      </c>
      <c r="C34" s="16">
        <v>5852157.4000000004</v>
      </c>
      <c r="D34" s="33"/>
      <c r="F34" s="27">
        <v>180142040.68000001</v>
      </c>
      <c r="G34" s="27">
        <v>27332200</v>
      </c>
      <c r="I34" s="27">
        <f t="shared" si="3"/>
        <v>887923.42</v>
      </c>
      <c r="J34" s="27">
        <f t="shared" si="1"/>
        <v>887923.42</v>
      </c>
      <c r="K34">
        <f t="shared" si="0"/>
        <v>887923.418012209</v>
      </c>
    </row>
    <row r="35" spans="2:11" ht="17.25" customHeight="1">
      <c r="B35" s="30" t="s">
        <v>43</v>
      </c>
      <c r="C35" s="16">
        <v>5852157.4000000004</v>
      </c>
      <c r="D35" s="33"/>
      <c r="F35" s="27">
        <v>180142040.68000001</v>
      </c>
      <c r="G35" s="27">
        <v>27332200</v>
      </c>
      <c r="I35" s="27">
        <f t="shared" si="3"/>
        <v>887923.42</v>
      </c>
      <c r="J35" s="27">
        <f t="shared" si="1"/>
        <v>887923.42</v>
      </c>
      <c r="K35">
        <f t="shared" si="0"/>
        <v>887923.418012209</v>
      </c>
    </row>
    <row r="36" spans="2:11" ht="17.25" customHeight="1">
      <c r="B36" s="31" t="s">
        <v>44</v>
      </c>
      <c r="C36" s="16">
        <v>8778236.1000000015</v>
      </c>
      <c r="D36" s="33"/>
      <c r="F36" s="27">
        <v>180142040.68000001</v>
      </c>
      <c r="G36" s="27">
        <v>27332200</v>
      </c>
      <c r="I36" s="27">
        <f t="shared" si="3"/>
        <v>1331885.1299999999</v>
      </c>
      <c r="J36" s="27">
        <f t="shared" si="1"/>
        <v>1331885.1299999999</v>
      </c>
      <c r="K36">
        <f t="shared" si="0"/>
        <v>1331885.1270183136</v>
      </c>
    </row>
    <row r="37" spans="2:11" ht="17.25" customHeight="1">
      <c r="B37" s="31" t="s">
        <v>45</v>
      </c>
      <c r="C37" s="16">
        <v>5852157.4000000004</v>
      </c>
      <c r="D37" s="33"/>
      <c r="F37" s="27">
        <v>180142040.68000001</v>
      </c>
      <c r="G37" s="27">
        <v>27332200</v>
      </c>
      <c r="I37" s="27">
        <f t="shared" si="3"/>
        <v>887923.42</v>
      </c>
      <c r="J37" s="27">
        <f t="shared" si="1"/>
        <v>887923.42</v>
      </c>
      <c r="K37">
        <f t="shared" si="0"/>
        <v>887923.418012209</v>
      </c>
    </row>
    <row r="38" spans="2:11" ht="17.25" customHeight="1">
      <c r="B38" s="30" t="s">
        <v>46</v>
      </c>
      <c r="C38" s="16">
        <v>5852157.4000000004</v>
      </c>
      <c r="D38" s="33"/>
      <c r="F38" s="27">
        <v>180142040.68000001</v>
      </c>
      <c r="G38" s="27">
        <v>27332200</v>
      </c>
      <c r="I38" s="27">
        <f t="shared" si="3"/>
        <v>887923.42</v>
      </c>
      <c r="J38" s="27">
        <f t="shared" si="1"/>
        <v>887923.42</v>
      </c>
      <c r="K38">
        <f t="shared" si="0"/>
        <v>887923.418012209</v>
      </c>
    </row>
    <row r="39" spans="2:11" ht="17.25" customHeight="1">
      <c r="B39" s="31" t="s">
        <v>47</v>
      </c>
      <c r="C39" s="16">
        <v>8778236.1000000015</v>
      </c>
      <c r="D39" s="33"/>
      <c r="F39" s="27">
        <v>180142040.68000001</v>
      </c>
      <c r="G39" s="27">
        <v>27332200</v>
      </c>
      <c r="I39" s="27">
        <f t="shared" si="3"/>
        <v>1331885.1299999999</v>
      </c>
      <c r="J39" s="27">
        <f t="shared" si="1"/>
        <v>1331885.1299999999</v>
      </c>
      <c r="K39">
        <f t="shared" si="0"/>
        <v>1331885.1270183136</v>
      </c>
    </row>
    <row r="40" spans="2:11" ht="17.25" customHeight="1">
      <c r="B40" s="32"/>
      <c r="C40" s="33"/>
      <c r="D40" s="33"/>
    </row>
    <row r="41" spans="2:11" ht="43.5" customHeight="1">
      <c r="B41" s="32"/>
      <c r="C41" s="33"/>
      <c r="D41" s="33"/>
      <c r="E41" s="26" t="s">
        <v>53</v>
      </c>
      <c r="F41" s="26" t="s">
        <v>55</v>
      </c>
      <c r="G41" s="26" t="s">
        <v>56</v>
      </c>
      <c r="H41" s="27" t="s">
        <v>57</v>
      </c>
      <c r="I41" s="35" t="s">
        <v>54</v>
      </c>
      <c r="J41" s="27">
        <v>23057505.759999998</v>
      </c>
    </row>
    <row r="42" spans="2:11">
      <c r="C42" s="28">
        <f>C43+C45+C58</f>
        <v>180142040.68000001</v>
      </c>
      <c r="D42" s="28"/>
      <c r="E42" s="28">
        <f>E43+E45+E58</f>
        <v>27332200</v>
      </c>
      <c r="F42" s="28">
        <f>F43+F45+F58</f>
        <v>27332200</v>
      </c>
      <c r="G42" s="28">
        <f>G43+G45+G58</f>
        <v>102432707.55000001</v>
      </c>
      <c r="H42" s="27">
        <f>H43+H45+H58</f>
        <v>23044933.129999999</v>
      </c>
      <c r="I42" s="35">
        <f>H42*100/C42</f>
        <v>12.792645760539854</v>
      </c>
      <c r="J42" s="27">
        <f>H45+H58+H43</f>
        <v>23044933.129999999</v>
      </c>
    </row>
    <row r="43" spans="2:11" ht="15.75">
      <c r="B43" s="11" t="s">
        <v>13</v>
      </c>
      <c r="C43" s="19">
        <v>5852157.4000000004</v>
      </c>
      <c r="D43" s="33">
        <f>E43+F43+G43+H43</f>
        <v>5852157.4000000004</v>
      </c>
      <c r="E43" s="26">
        <v>887923.42</v>
      </c>
      <c r="F43" s="26">
        <f>E43</f>
        <v>887923.42</v>
      </c>
      <c r="G43" s="27">
        <f>C43-E43-F43-H43</f>
        <v>3327819.6300000004</v>
      </c>
      <c r="H43" s="27">
        <f>ROUND(C43*I43/100,2)</f>
        <v>748490.93</v>
      </c>
      <c r="I43" s="35">
        <v>12.79</v>
      </c>
    </row>
    <row r="44" spans="2:11" ht="15.75">
      <c r="B44" s="7" t="s">
        <v>14</v>
      </c>
      <c r="C44" s="16">
        <v>5852157.4000000004</v>
      </c>
      <c r="D44" s="33">
        <f t="shared" ref="D44:D76" si="4">E44+F44+G44+H44</f>
        <v>5852157.4000000004</v>
      </c>
      <c r="E44" s="28">
        <v>889858.6</v>
      </c>
      <c r="F44" s="28">
        <v>889858.6</v>
      </c>
      <c r="G44" s="27">
        <f t="shared" ref="G44:G76" si="5">C44-E44-F44-H44</f>
        <v>3323949.2700000005</v>
      </c>
      <c r="H44" s="27">
        <f>ROUND(C44*I44/100,2)</f>
        <v>748490.93</v>
      </c>
      <c r="I44" s="35">
        <v>12.79</v>
      </c>
    </row>
    <row r="45" spans="2:11" ht="15.75">
      <c r="B45" s="8" t="s">
        <v>28</v>
      </c>
      <c r="C45" s="19">
        <v>49539782.629999995</v>
      </c>
      <c r="D45" s="33">
        <f t="shared" si="4"/>
        <v>49539782.630000003</v>
      </c>
      <c r="E45" s="28">
        <f>SUM(E46:E57)</f>
        <v>7516464.4300000006</v>
      </c>
      <c r="F45" s="28">
        <f>SUM(F46:F57)</f>
        <v>7516464.4300000006</v>
      </c>
      <c r="G45" s="28">
        <f>SUM(G46:G57)</f>
        <v>28165949.440000005</v>
      </c>
      <c r="H45" s="28">
        <f>SUM(H46:H57)</f>
        <v>6340904.330000001</v>
      </c>
      <c r="I45" s="35">
        <v>12.79</v>
      </c>
    </row>
    <row r="46" spans="2:11" ht="15.75">
      <c r="B46" s="7" t="s">
        <v>15</v>
      </c>
      <c r="C46" s="17">
        <v>3056664</v>
      </c>
      <c r="D46" s="33">
        <f t="shared" si="4"/>
        <v>3056664</v>
      </c>
      <c r="E46" s="34">
        <v>463774.86</v>
      </c>
      <c r="F46" s="27">
        <f>E46</f>
        <v>463774.86</v>
      </c>
      <c r="G46" s="27">
        <f t="shared" si="5"/>
        <v>1737020.0700000003</v>
      </c>
      <c r="H46" s="44">
        <v>392094.21</v>
      </c>
      <c r="I46" s="35">
        <v>12.79</v>
      </c>
    </row>
    <row r="47" spans="2:11" ht="15.75">
      <c r="B47" s="7" t="s">
        <v>16</v>
      </c>
      <c r="C47" s="17">
        <v>6113328</v>
      </c>
      <c r="D47" s="33">
        <f t="shared" si="4"/>
        <v>6113328</v>
      </c>
      <c r="E47" s="28">
        <v>927549.74</v>
      </c>
      <c r="F47" s="27">
        <f t="shared" ref="F47:F57" si="6">E47</f>
        <v>927549.74</v>
      </c>
      <c r="G47" s="27">
        <f t="shared" si="5"/>
        <v>3476333.8699999996</v>
      </c>
      <c r="H47" s="27">
        <f>ROUND(C47*I47/100,2)</f>
        <v>781894.65</v>
      </c>
      <c r="I47" s="35">
        <v>12.79</v>
      </c>
    </row>
    <row r="48" spans="2:11" ht="15.75">
      <c r="B48" s="5" t="s">
        <v>17</v>
      </c>
      <c r="C48" s="17">
        <v>1463039.35</v>
      </c>
      <c r="D48" s="33">
        <f t="shared" si="4"/>
        <v>1463039.3499999999</v>
      </c>
      <c r="E48" s="44">
        <v>221980.85</v>
      </c>
      <c r="F48" s="27">
        <f t="shared" si="6"/>
        <v>221980.85</v>
      </c>
      <c r="G48" s="44">
        <f t="shared" si="5"/>
        <v>831405.99</v>
      </c>
      <c r="H48" s="44">
        <v>187671.66</v>
      </c>
      <c r="I48" s="35">
        <v>12.79</v>
      </c>
    </row>
    <row r="49" spans="2:19" ht="15.75">
      <c r="B49" s="5" t="s">
        <v>18</v>
      </c>
      <c r="C49" s="17">
        <v>1463039.35</v>
      </c>
      <c r="D49" s="33">
        <f t="shared" si="4"/>
        <v>1463039.35</v>
      </c>
      <c r="E49" s="44">
        <v>221980.85</v>
      </c>
      <c r="F49" s="27">
        <f t="shared" si="6"/>
        <v>221980.85</v>
      </c>
      <c r="G49" s="44">
        <f t="shared" si="5"/>
        <v>831954.92</v>
      </c>
      <c r="H49" s="44">
        <f>ROUND(C49*I49/100,2)</f>
        <v>187122.73</v>
      </c>
      <c r="I49" s="35">
        <v>12.79</v>
      </c>
    </row>
    <row r="50" spans="2:19" ht="15.75">
      <c r="B50" s="5" t="s">
        <v>19</v>
      </c>
      <c r="C50" s="17">
        <v>5852157.4000000004</v>
      </c>
      <c r="D50" s="33">
        <f t="shared" si="4"/>
        <v>5852157.4000000004</v>
      </c>
      <c r="E50" s="44">
        <v>887923.42</v>
      </c>
      <c r="F50" s="27">
        <f t="shared" si="6"/>
        <v>887923.42</v>
      </c>
      <c r="G50" s="44">
        <f t="shared" si="5"/>
        <v>3327819.6300000004</v>
      </c>
      <c r="H50" s="44">
        <f>ROUND(C50*I50/100,2)</f>
        <v>748490.93</v>
      </c>
      <c r="I50" s="35">
        <v>12.79</v>
      </c>
    </row>
    <row r="51" spans="2:19" ht="15.75">
      <c r="B51" s="5" t="s">
        <v>20</v>
      </c>
      <c r="C51" s="17">
        <v>4389118.0500000007</v>
      </c>
      <c r="D51" s="33">
        <f t="shared" si="4"/>
        <v>4389118.0500000007</v>
      </c>
      <c r="E51" s="44">
        <v>665942.56000000006</v>
      </c>
      <c r="F51" s="27">
        <f t="shared" si="6"/>
        <v>665942.56000000006</v>
      </c>
      <c r="G51" s="44">
        <f t="shared" si="5"/>
        <v>2495864.7300000004</v>
      </c>
      <c r="H51" s="44">
        <f>ROUND(C51*I51/100,2)</f>
        <v>561368.19999999995</v>
      </c>
      <c r="I51" s="35">
        <v>12.79</v>
      </c>
    </row>
    <row r="52" spans="2:19" ht="15.75">
      <c r="B52" s="5" t="s">
        <v>21</v>
      </c>
      <c r="C52" s="17">
        <v>4602223.6100000003</v>
      </c>
      <c r="D52" s="33">
        <f t="shared" si="4"/>
        <v>4602223.6100000003</v>
      </c>
      <c r="E52" s="44">
        <v>698276.18</v>
      </c>
      <c r="F52" s="27">
        <f t="shared" si="6"/>
        <v>698276.18</v>
      </c>
      <c r="G52" s="44">
        <f t="shared" si="5"/>
        <v>2615320.04</v>
      </c>
      <c r="H52" s="44">
        <v>590351.21</v>
      </c>
      <c r="I52" s="35">
        <v>12.79</v>
      </c>
    </row>
    <row r="53" spans="2:19" ht="15.75">
      <c r="B53" s="5" t="s">
        <v>22</v>
      </c>
      <c r="C53" s="17">
        <v>8778236.1000000015</v>
      </c>
      <c r="D53" s="33">
        <f t="shared" si="4"/>
        <v>8778236.1000000015</v>
      </c>
      <c r="E53" s="44">
        <v>1331885.1299999999</v>
      </c>
      <c r="F53" s="27">
        <f t="shared" si="6"/>
        <v>1331885.1299999999</v>
      </c>
      <c r="G53" s="44">
        <f t="shared" si="5"/>
        <v>4991729.4400000013</v>
      </c>
      <c r="H53" s="44">
        <f>ROUND(C53*I53/100,2)</f>
        <v>1122736.3999999999</v>
      </c>
      <c r="I53" s="35">
        <v>12.79</v>
      </c>
    </row>
    <row r="54" spans="2:19" ht="15.75">
      <c r="B54" s="6" t="s">
        <v>23</v>
      </c>
      <c r="C54" s="17">
        <v>4389118.0500000007</v>
      </c>
      <c r="D54" s="33">
        <f t="shared" si="4"/>
        <v>4389118.0500000007</v>
      </c>
      <c r="E54" s="44">
        <v>665942.56000000006</v>
      </c>
      <c r="F54" s="27">
        <f t="shared" si="6"/>
        <v>665942.56000000006</v>
      </c>
      <c r="G54" s="44">
        <f t="shared" si="5"/>
        <v>2495864.7300000004</v>
      </c>
      <c r="H54" s="44">
        <f>ROUND(C54*I54/100,2)</f>
        <v>561368.19999999995</v>
      </c>
      <c r="I54" s="35">
        <v>12.79</v>
      </c>
    </row>
    <row r="55" spans="2:19" ht="15.75">
      <c r="B55" s="6" t="s">
        <v>24</v>
      </c>
      <c r="C55" s="17">
        <v>4389118.0500000007</v>
      </c>
      <c r="D55" s="33">
        <f t="shared" si="4"/>
        <v>4389118.0500000007</v>
      </c>
      <c r="E55" s="44">
        <v>665942.56000000006</v>
      </c>
      <c r="F55" s="27">
        <f t="shared" si="6"/>
        <v>665942.56000000006</v>
      </c>
      <c r="G55" s="44">
        <f t="shared" si="5"/>
        <v>2495864.7300000004</v>
      </c>
      <c r="H55" s="44">
        <f>ROUND(C55*I55/100,2)</f>
        <v>561368.19999999995</v>
      </c>
      <c r="I55" s="35">
        <v>12.79</v>
      </c>
      <c r="L55" t="s">
        <v>64</v>
      </c>
      <c r="M55" t="s">
        <v>65</v>
      </c>
      <c r="O55" t="s">
        <v>66</v>
      </c>
      <c r="P55" t="s">
        <v>68</v>
      </c>
      <c r="Q55" t="s">
        <v>67</v>
      </c>
      <c r="R55" t="s">
        <v>69</v>
      </c>
      <c r="S55" t="s">
        <v>70</v>
      </c>
    </row>
    <row r="56" spans="2:19" ht="15.75">
      <c r="B56" s="6" t="s">
        <v>25</v>
      </c>
      <c r="C56" s="17">
        <v>3580701.3200000003</v>
      </c>
      <c r="D56" s="33">
        <f t="shared" si="4"/>
        <v>3580701.3200000003</v>
      </c>
      <c r="E56" s="44">
        <v>543284.87</v>
      </c>
      <c r="F56" s="27">
        <f t="shared" si="6"/>
        <v>543284.87</v>
      </c>
      <c r="G56" s="44">
        <f t="shared" si="5"/>
        <v>2034816.37</v>
      </c>
      <c r="H56" s="44">
        <v>459315.21</v>
      </c>
      <c r="I56" s="35">
        <v>12.79</v>
      </c>
      <c r="K56" t="s">
        <v>61</v>
      </c>
      <c r="L56">
        <v>2300000</v>
      </c>
      <c r="M56" s="27">
        <f>L56</f>
        <v>2300000</v>
      </c>
      <c r="N56" s="27"/>
      <c r="O56" s="27">
        <f>L56+M56</f>
        <v>4600000</v>
      </c>
      <c r="P56" s="27">
        <v>66.900000000000006</v>
      </c>
      <c r="Q56" s="27">
        <f>100-P56</f>
        <v>33.099999999999994</v>
      </c>
      <c r="R56" s="27">
        <f>O56/P56*Q56</f>
        <v>2275934.2301943195</v>
      </c>
      <c r="S56" s="27">
        <f>C45-O56-R56</f>
        <v>42663848.399805672</v>
      </c>
    </row>
    <row r="57" spans="2:19" ht="15.75">
      <c r="B57" s="7" t="s">
        <v>26</v>
      </c>
      <c r="C57" s="17">
        <v>1463039.35</v>
      </c>
      <c r="D57" s="33">
        <f t="shared" si="4"/>
        <v>1463039.35</v>
      </c>
      <c r="E57" s="27">
        <v>221980.85</v>
      </c>
      <c r="F57" s="27">
        <f t="shared" si="6"/>
        <v>221980.85</v>
      </c>
      <c r="G57" s="27">
        <f t="shared" si="5"/>
        <v>831954.92</v>
      </c>
      <c r="H57" s="27">
        <f>ROUND(C57*I57/100,2)</f>
        <v>187122.73</v>
      </c>
      <c r="I57" s="35">
        <v>12.79</v>
      </c>
      <c r="K57" t="s">
        <v>62</v>
      </c>
      <c r="L57">
        <v>1000000</v>
      </c>
      <c r="M57" s="27">
        <f>L57</f>
        <v>1000000</v>
      </c>
      <c r="N57" s="27"/>
      <c r="O57" s="27">
        <f>L57+M57</f>
        <v>2000000</v>
      </c>
      <c r="P57" s="27">
        <v>66.900000000000006</v>
      </c>
      <c r="Q57" s="27">
        <f>100-P57</f>
        <v>33.099999999999994</v>
      </c>
      <c r="R57" s="27">
        <f>O57/P57*Q57</f>
        <v>989536.62182361702</v>
      </c>
      <c r="S57" s="27">
        <f>C43-O57-R57</f>
        <v>2862620.7781763831</v>
      </c>
    </row>
    <row r="58" spans="2:19" ht="15.75">
      <c r="B58" s="20" t="s">
        <v>48</v>
      </c>
      <c r="C58" s="23">
        <v>124750100.65000001</v>
      </c>
      <c r="D58" s="33">
        <f t="shared" si="4"/>
        <v>124750100.65000001</v>
      </c>
      <c r="E58" s="28">
        <f>SUM(E59:E76)</f>
        <v>18927812.149999999</v>
      </c>
      <c r="F58" s="28">
        <f>SUM(F59:F76)</f>
        <v>18927812.149999999</v>
      </c>
      <c r="G58" s="28">
        <f>SUM(G59:G76)</f>
        <v>70938938.480000004</v>
      </c>
      <c r="H58" s="28">
        <f>SUM(H59:H76)</f>
        <v>15955537.869999999</v>
      </c>
      <c r="I58" s="35">
        <v>12.79</v>
      </c>
      <c r="K58" t="s">
        <v>63</v>
      </c>
      <c r="L58">
        <v>20000000</v>
      </c>
      <c r="M58" s="27">
        <f>L58</f>
        <v>20000000</v>
      </c>
      <c r="N58" s="27"/>
      <c r="O58" s="27">
        <f>L58+M58</f>
        <v>40000000</v>
      </c>
      <c r="P58" s="27">
        <v>66.900000000000006</v>
      </c>
      <c r="Q58" s="27">
        <f>100-P58</f>
        <v>33.099999999999994</v>
      </c>
      <c r="R58" s="27">
        <f>O58/P58*Q58</f>
        <v>19790732.436472341</v>
      </c>
      <c r="S58" s="27">
        <f>C58-O58-R58</f>
        <v>64959368.213527665</v>
      </c>
    </row>
    <row r="59" spans="2:19" ht="15.75">
      <c r="B59" s="30" t="s">
        <v>30</v>
      </c>
      <c r="C59" s="16">
        <v>5852157.4000000004</v>
      </c>
      <c r="D59" s="33">
        <f t="shared" si="4"/>
        <v>5852157.4000000004</v>
      </c>
      <c r="E59" s="27">
        <v>887923.42</v>
      </c>
      <c r="F59" s="27">
        <f>E59</f>
        <v>887923.42</v>
      </c>
      <c r="G59" s="27">
        <f t="shared" si="5"/>
        <v>3327819.6300000004</v>
      </c>
      <c r="H59" s="27">
        <f t="shared" ref="H59:H76" si="7">ROUND(C59*I59/100,2)</f>
        <v>748490.93</v>
      </c>
      <c r="I59" s="35">
        <v>12.79</v>
      </c>
      <c r="L59" s="45"/>
      <c r="M59" s="27"/>
      <c r="N59" s="27"/>
      <c r="O59" s="27"/>
      <c r="P59" s="27"/>
      <c r="R59" s="27">
        <f>R56+R57+R58</f>
        <v>23056203.288490277</v>
      </c>
    </row>
    <row r="60" spans="2:19" ht="15.75">
      <c r="B60" s="31" t="s">
        <v>31</v>
      </c>
      <c r="C60" s="16">
        <v>5852157.4000000004</v>
      </c>
      <c r="D60" s="33">
        <f t="shared" si="4"/>
        <v>5852157.4000000004</v>
      </c>
      <c r="E60" s="28">
        <v>887923.42</v>
      </c>
      <c r="F60" s="27">
        <f t="shared" ref="F60:F76" si="8">E60</f>
        <v>887923.42</v>
      </c>
      <c r="G60" s="27">
        <f t="shared" si="5"/>
        <v>3327819.6300000004</v>
      </c>
      <c r="H60" s="27">
        <f t="shared" si="7"/>
        <v>748490.93</v>
      </c>
      <c r="I60" s="35">
        <v>12.79</v>
      </c>
      <c r="M60" s="27"/>
      <c r="N60" s="27"/>
      <c r="O60" s="27">
        <f>O56+O57+O58</f>
        <v>46600000</v>
      </c>
      <c r="P60" s="27"/>
    </row>
    <row r="61" spans="2:19" ht="15.75">
      <c r="B61" s="31" t="s">
        <v>32</v>
      </c>
      <c r="C61" s="16">
        <v>5852157.4000000004</v>
      </c>
      <c r="D61" s="33">
        <f t="shared" si="4"/>
        <v>5852157.4000000004</v>
      </c>
      <c r="E61" s="27">
        <v>887923.42</v>
      </c>
      <c r="F61" s="27">
        <f t="shared" si="8"/>
        <v>887923.42</v>
      </c>
      <c r="G61" s="27">
        <f t="shared" si="5"/>
        <v>3327819.6300000004</v>
      </c>
      <c r="H61" s="27">
        <f t="shared" si="7"/>
        <v>748490.93</v>
      </c>
      <c r="I61" s="35">
        <v>12.79</v>
      </c>
      <c r="M61" s="27"/>
      <c r="N61" s="27"/>
      <c r="O61" s="27"/>
      <c r="P61" s="27"/>
    </row>
    <row r="62" spans="2:19" ht="15.75">
      <c r="B62" s="31" t="s">
        <v>33</v>
      </c>
      <c r="C62" s="16">
        <v>5852157.4000000004</v>
      </c>
      <c r="D62" s="33">
        <f t="shared" si="4"/>
        <v>5852157.4000000004</v>
      </c>
      <c r="E62" s="27">
        <v>887923.42</v>
      </c>
      <c r="F62" s="27">
        <f t="shared" si="8"/>
        <v>887923.42</v>
      </c>
      <c r="G62" s="27">
        <f t="shared" si="5"/>
        <v>3327819.6300000004</v>
      </c>
      <c r="H62" s="27">
        <f t="shared" si="7"/>
        <v>748490.93</v>
      </c>
      <c r="I62" s="35">
        <v>12.79</v>
      </c>
      <c r="M62" s="27"/>
      <c r="N62" s="27"/>
      <c r="O62" s="27"/>
      <c r="P62" s="27"/>
    </row>
    <row r="63" spans="2:19" ht="15.75">
      <c r="B63" s="30" t="s">
        <v>34</v>
      </c>
      <c r="C63" s="16">
        <v>8778236.1000000015</v>
      </c>
      <c r="D63" s="33">
        <f t="shared" si="4"/>
        <v>8778236.1000000015</v>
      </c>
      <c r="E63" s="27">
        <v>1331885.1299999999</v>
      </c>
      <c r="F63" s="27">
        <f t="shared" si="8"/>
        <v>1331885.1299999999</v>
      </c>
      <c r="G63" s="27">
        <f t="shared" si="5"/>
        <v>4991729.4400000013</v>
      </c>
      <c r="H63" s="27">
        <f t="shared" si="7"/>
        <v>1122736.3999999999</v>
      </c>
      <c r="I63" s="35">
        <v>12.79</v>
      </c>
      <c r="M63" s="27" t="s">
        <v>72</v>
      </c>
      <c r="N63" s="27"/>
      <c r="O63" s="27" t="s">
        <v>73</v>
      </c>
      <c r="P63" s="27" t="s">
        <v>65</v>
      </c>
      <c r="Q63" s="27" t="s">
        <v>74</v>
      </c>
      <c r="R63" s="27" t="s">
        <v>70</v>
      </c>
    </row>
    <row r="64" spans="2:19" ht="15.75">
      <c r="B64" s="31" t="s">
        <v>35</v>
      </c>
      <c r="C64" s="16">
        <v>9169992</v>
      </c>
      <c r="D64" s="33">
        <f t="shared" si="4"/>
        <v>9169992</v>
      </c>
      <c r="E64" s="27">
        <v>1391324.61</v>
      </c>
      <c r="F64" s="27">
        <f t="shared" si="8"/>
        <v>1391324.61</v>
      </c>
      <c r="G64" s="27">
        <f t="shared" si="5"/>
        <v>5214500.7999999989</v>
      </c>
      <c r="H64" s="27">
        <f t="shared" si="7"/>
        <v>1172841.98</v>
      </c>
      <c r="I64" s="35">
        <v>12.79</v>
      </c>
      <c r="L64" t="s">
        <v>62</v>
      </c>
      <c r="M64" s="27">
        <v>5852157.4000000004</v>
      </c>
      <c r="N64" s="27"/>
      <c r="O64" s="27">
        <v>989536.62182361702</v>
      </c>
      <c r="P64" s="27">
        <v>1000000</v>
      </c>
      <c r="Q64" s="27">
        <v>1000000</v>
      </c>
      <c r="R64" s="27">
        <v>2862620.7781763831</v>
      </c>
      <c r="S64" s="45">
        <v>0.48915700000000001</v>
      </c>
    </row>
    <row r="65" spans="2:19" ht="15.75">
      <c r="B65" s="30" t="s">
        <v>36</v>
      </c>
      <c r="C65" s="16">
        <v>5852157.4000000004</v>
      </c>
      <c r="D65" s="33">
        <f t="shared" si="4"/>
        <v>5852157.4000000004</v>
      </c>
      <c r="E65" s="27">
        <v>887923.42</v>
      </c>
      <c r="F65" s="27">
        <f t="shared" si="8"/>
        <v>887923.42</v>
      </c>
      <c r="G65" s="27">
        <f t="shared" si="5"/>
        <v>3327819.6300000004</v>
      </c>
      <c r="H65" s="27">
        <f t="shared" si="7"/>
        <v>748490.93</v>
      </c>
      <c r="I65" s="35">
        <v>12.79</v>
      </c>
      <c r="L65" t="s">
        <v>71</v>
      </c>
      <c r="M65" s="27">
        <v>49539782.629999995</v>
      </c>
      <c r="N65" s="27"/>
      <c r="O65" s="27">
        <v>2275934.2301943195</v>
      </c>
      <c r="P65" s="27">
        <v>2300000</v>
      </c>
      <c r="Q65" s="27">
        <v>2300000</v>
      </c>
      <c r="R65" s="27">
        <v>42663848.399805672</v>
      </c>
      <c r="S65" s="45">
        <v>0.86119999999999997</v>
      </c>
    </row>
    <row r="66" spans="2:19" ht="15.75">
      <c r="B66" s="31" t="s">
        <v>37</v>
      </c>
      <c r="C66" s="29">
        <v>5852157.4000000004</v>
      </c>
      <c r="D66" s="33">
        <f t="shared" si="4"/>
        <v>5852157.4000000004</v>
      </c>
      <c r="E66" s="27">
        <v>887923.42</v>
      </c>
      <c r="F66" s="27">
        <f t="shared" si="8"/>
        <v>887923.42</v>
      </c>
      <c r="G66" s="27">
        <f t="shared" si="5"/>
        <v>3327819.6300000004</v>
      </c>
      <c r="H66" s="27">
        <f t="shared" si="7"/>
        <v>748490.93</v>
      </c>
      <c r="I66" s="35">
        <v>12.79</v>
      </c>
      <c r="L66" t="s">
        <v>63</v>
      </c>
      <c r="M66" s="27">
        <v>124750100.65000001</v>
      </c>
      <c r="N66" s="27"/>
      <c r="O66" s="27">
        <v>19790732.436472341</v>
      </c>
      <c r="P66" s="27">
        <v>20000000</v>
      </c>
      <c r="Q66" s="27">
        <v>20000000</v>
      </c>
      <c r="R66" s="27">
        <v>64959368.213527665</v>
      </c>
      <c r="S66" s="45">
        <v>0.52070000000000005</v>
      </c>
    </row>
    <row r="67" spans="2:19" ht="15.75">
      <c r="B67" s="30" t="s">
        <v>38</v>
      </c>
      <c r="C67" s="16">
        <v>8778236.1000000015</v>
      </c>
      <c r="D67" s="33">
        <f t="shared" si="4"/>
        <v>8778236.1000000015</v>
      </c>
      <c r="E67" s="27">
        <v>1331885.1299999999</v>
      </c>
      <c r="F67" s="27">
        <f t="shared" si="8"/>
        <v>1331885.1299999999</v>
      </c>
      <c r="G67" s="27">
        <f t="shared" si="5"/>
        <v>4991729.4400000013</v>
      </c>
      <c r="H67" s="27">
        <f t="shared" si="7"/>
        <v>1122736.3999999999</v>
      </c>
      <c r="I67" s="35">
        <v>12.79</v>
      </c>
      <c r="M67" s="27"/>
      <c r="N67" s="27"/>
      <c r="O67" s="27"/>
      <c r="P67" s="27"/>
    </row>
    <row r="68" spans="2:19" ht="15.75">
      <c r="B68" s="30" t="s">
        <v>39</v>
      </c>
      <c r="C68" s="16">
        <v>7315196.75</v>
      </c>
      <c r="D68" s="33">
        <f t="shared" si="4"/>
        <v>7315196.7500000009</v>
      </c>
      <c r="E68" s="27">
        <v>1109904.27</v>
      </c>
      <c r="F68" s="27">
        <f t="shared" si="8"/>
        <v>1109904.27</v>
      </c>
      <c r="G68" s="27">
        <f t="shared" si="5"/>
        <v>4159774.5500000007</v>
      </c>
      <c r="H68" s="27">
        <f t="shared" si="7"/>
        <v>935613.66</v>
      </c>
      <c r="I68" s="35">
        <v>12.79</v>
      </c>
    </row>
    <row r="69" spans="2:19" ht="15.75">
      <c r="B69" s="31" t="s">
        <v>40</v>
      </c>
      <c r="C69" s="16">
        <v>2926078.7</v>
      </c>
      <c r="D69" s="33">
        <f t="shared" si="4"/>
        <v>2926078.7</v>
      </c>
      <c r="E69" s="27">
        <v>443961.71</v>
      </c>
      <c r="F69" s="27">
        <f t="shared" si="8"/>
        <v>443961.71</v>
      </c>
      <c r="G69" s="27">
        <f t="shared" si="5"/>
        <v>1663909.8100000003</v>
      </c>
      <c r="H69" s="27">
        <f t="shared" si="7"/>
        <v>374245.47</v>
      </c>
      <c r="I69" s="35">
        <v>12.79</v>
      </c>
      <c r="M69" s="27" t="s">
        <v>72</v>
      </c>
      <c r="N69" s="27"/>
      <c r="O69" s="27" t="s">
        <v>73</v>
      </c>
      <c r="P69" s="27" t="s">
        <v>65</v>
      </c>
      <c r="Q69" s="27" t="s">
        <v>74</v>
      </c>
      <c r="R69" s="27" t="s">
        <v>70</v>
      </c>
    </row>
    <row r="70" spans="2:19" ht="15.75">
      <c r="B70" s="30" t="s">
        <v>41</v>
      </c>
      <c r="C70" s="16">
        <v>11704314.800000001</v>
      </c>
      <c r="D70" s="33">
        <f t="shared" si="4"/>
        <v>11704314.800000001</v>
      </c>
      <c r="E70" s="27">
        <v>1775846.84</v>
      </c>
      <c r="F70" s="27">
        <f t="shared" si="8"/>
        <v>1775846.84</v>
      </c>
      <c r="G70" s="27">
        <f t="shared" si="5"/>
        <v>6655639.2600000007</v>
      </c>
      <c r="H70" s="27">
        <f t="shared" si="7"/>
        <v>1496981.86</v>
      </c>
      <c r="I70" s="35">
        <v>12.79</v>
      </c>
      <c r="L70" t="s">
        <v>62</v>
      </c>
      <c r="M70" s="27">
        <v>5852157.4000000004</v>
      </c>
      <c r="N70" s="27">
        <f>M70-R70</f>
        <v>812279.44712000061</v>
      </c>
      <c r="O70" s="27">
        <f>N70*55.44/100</f>
        <v>450327.72548332834</v>
      </c>
      <c r="P70" s="27">
        <f>(N70-O70)/2</f>
        <v>180975.86081833614</v>
      </c>
      <c r="Q70" s="27">
        <f>P70</f>
        <v>180975.86081833614</v>
      </c>
      <c r="R70" s="27">
        <f>M70*S70</f>
        <v>5039877.9528799998</v>
      </c>
      <c r="S70" s="27">
        <v>0.86119999999999997</v>
      </c>
    </row>
    <row r="71" spans="2:19" ht="15.75">
      <c r="B71" s="30" t="s">
        <v>42</v>
      </c>
      <c r="C71" s="16">
        <v>5852157.4000000004</v>
      </c>
      <c r="D71" s="33">
        <f t="shared" si="4"/>
        <v>5852157.4000000004</v>
      </c>
      <c r="E71" s="27">
        <v>887923.42</v>
      </c>
      <c r="F71" s="27">
        <f t="shared" si="8"/>
        <v>887923.42</v>
      </c>
      <c r="G71" s="27">
        <f t="shared" si="5"/>
        <v>3327819.6300000004</v>
      </c>
      <c r="H71" s="27">
        <f t="shared" si="7"/>
        <v>748490.93</v>
      </c>
      <c r="I71" s="35">
        <v>12.79</v>
      </c>
      <c r="L71" t="s">
        <v>71</v>
      </c>
      <c r="M71" s="27">
        <v>49539782.629999995</v>
      </c>
      <c r="N71" s="27">
        <f>M71-R71</f>
        <v>6876121.8290439993</v>
      </c>
      <c r="O71" s="27">
        <f>N71*55.44/100</f>
        <v>3812121.942021993</v>
      </c>
      <c r="P71" s="27">
        <f>(N71-O71)/2</f>
        <v>1531999.9435110032</v>
      </c>
      <c r="Q71" s="27">
        <f>P71</f>
        <v>1531999.9435110032</v>
      </c>
      <c r="R71" s="27">
        <f>M71*S71</f>
        <v>42663660.800955996</v>
      </c>
      <c r="S71" s="27">
        <v>0.86119999999999997</v>
      </c>
    </row>
    <row r="72" spans="2:19" ht="15.75">
      <c r="B72" s="30" t="s">
        <v>43</v>
      </c>
      <c r="C72" s="16">
        <v>5852157.4000000004</v>
      </c>
      <c r="D72" s="33">
        <f t="shared" si="4"/>
        <v>5852157.4000000004</v>
      </c>
      <c r="E72" s="27">
        <v>887923.42</v>
      </c>
      <c r="F72" s="27">
        <f t="shared" si="8"/>
        <v>887923.42</v>
      </c>
      <c r="G72" s="27">
        <f t="shared" si="5"/>
        <v>3327819.6300000004</v>
      </c>
      <c r="H72" s="27">
        <f t="shared" si="7"/>
        <v>748490.93</v>
      </c>
      <c r="I72" s="35">
        <v>12.79</v>
      </c>
      <c r="L72" t="s">
        <v>63</v>
      </c>
      <c r="M72" s="27">
        <v>124750100.65000001</v>
      </c>
      <c r="N72" s="27">
        <f>M72-R72</f>
        <v>17315313.97022</v>
      </c>
      <c r="O72" s="27">
        <f>N72*55.44/100</f>
        <v>9599610.0650899671</v>
      </c>
      <c r="P72" s="27">
        <f>(N72-O72)/2</f>
        <v>3857851.9525650162</v>
      </c>
      <c r="Q72" s="27">
        <f>P72</f>
        <v>3857851.9525650162</v>
      </c>
      <c r="R72" s="27">
        <f>M72*S72</f>
        <v>107434786.67978001</v>
      </c>
      <c r="S72" s="27">
        <v>0.86119999999999997</v>
      </c>
    </row>
    <row r="73" spans="2:19" ht="15.75">
      <c r="B73" s="31" t="s">
        <v>44</v>
      </c>
      <c r="C73" s="16">
        <v>8778236.1000000015</v>
      </c>
      <c r="D73" s="33">
        <f t="shared" si="4"/>
        <v>8778236.1000000015</v>
      </c>
      <c r="E73" s="27">
        <v>1331885.1299999999</v>
      </c>
      <c r="F73" s="27">
        <f t="shared" si="8"/>
        <v>1331885.1299999999</v>
      </c>
      <c r="G73" s="27">
        <f t="shared" si="5"/>
        <v>4991729.4400000013</v>
      </c>
      <c r="H73" s="27">
        <f t="shared" si="7"/>
        <v>1122736.3999999999</v>
      </c>
      <c r="I73" s="35">
        <v>12.79</v>
      </c>
      <c r="M73" s="27">
        <f t="shared" ref="M73:R73" si="9">SUM(M70:M72)</f>
        <v>180142040.68000001</v>
      </c>
      <c r="N73" s="27">
        <f t="shared" si="9"/>
        <v>25003715.246383999</v>
      </c>
      <c r="O73" s="27">
        <f t="shared" si="9"/>
        <v>13862059.732595287</v>
      </c>
      <c r="P73" s="27">
        <f t="shared" si="9"/>
        <v>5570827.7568943556</v>
      </c>
      <c r="Q73" s="27">
        <f t="shared" si="9"/>
        <v>5570827.7568943556</v>
      </c>
      <c r="R73" s="27">
        <f t="shared" si="9"/>
        <v>155138325.43361601</v>
      </c>
    </row>
    <row r="74" spans="2:19" ht="15.75">
      <c r="B74" s="31" t="s">
        <v>45</v>
      </c>
      <c r="C74" s="16">
        <v>5852157.4000000004</v>
      </c>
      <c r="D74" s="33">
        <f t="shared" si="4"/>
        <v>5852157.4000000004</v>
      </c>
      <c r="E74" s="27">
        <v>887923.42</v>
      </c>
      <c r="F74" s="27">
        <f t="shared" si="8"/>
        <v>887923.42</v>
      </c>
      <c r="G74" s="27">
        <f t="shared" si="5"/>
        <v>3327819.6300000004</v>
      </c>
      <c r="H74" s="27">
        <f t="shared" si="7"/>
        <v>748490.93</v>
      </c>
      <c r="I74" s="35">
        <v>12.79</v>
      </c>
    </row>
    <row r="75" spans="2:19" ht="15.75">
      <c r="B75" s="30" t="s">
        <v>46</v>
      </c>
      <c r="C75" s="16">
        <v>5852157.4000000004</v>
      </c>
      <c r="D75" s="33">
        <f t="shared" si="4"/>
        <v>5852157.4000000004</v>
      </c>
      <c r="E75" s="27">
        <v>887923.42</v>
      </c>
      <c r="F75" s="27">
        <f t="shared" si="8"/>
        <v>887923.42</v>
      </c>
      <c r="G75" s="27">
        <f t="shared" si="5"/>
        <v>3327819.6300000004</v>
      </c>
      <c r="H75" s="27">
        <f t="shared" si="7"/>
        <v>748490.93</v>
      </c>
      <c r="I75" s="35">
        <v>12.79</v>
      </c>
    </row>
    <row r="76" spans="2:19" ht="15.75">
      <c r="B76" s="31" t="s">
        <v>47</v>
      </c>
      <c r="C76" s="16">
        <v>8778236.1000000015</v>
      </c>
      <c r="D76" s="33">
        <f t="shared" si="4"/>
        <v>8778236.1000000015</v>
      </c>
      <c r="E76" s="27">
        <v>1331885.1299999999</v>
      </c>
      <c r="F76" s="27">
        <f t="shared" si="8"/>
        <v>1331885.1299999999</v>
      </c>
      <c r="G76" s="27">
        <f t="shared" si="5"/>
        <v>4991729.4400000013</v>
      </c>
      <c r="H76" s="27">
        <f t="shared" si="7"/>
        <v>1122736.3999999999</v>
      </c>
      <c r="I76" s="35">
        <v>12.79</v>
      </c>
    </row>
    <row r="81" spans="2:20" ht="15.75">
      <c r="B81" s="9" t="s">
        <v>12</v>
      </c>
      <c r="C81" s="12"/>
      <c r="D81" s="12"/>
      <c r="E81" s="12"/>
      <c r="F81" s="10"/>
      <c r="G81" s="18"/>
      <c r="H81" s="40"/>
      <c r="I81" s="40"/>
      <c r="J81" s="40"/>
      <c r="K81" s="40"/>
      <c r="L81" s="18">
        <f t="shared" ref="L81:S81" si="10">L82+L84+L97</f>
        <v>4673883.8999999994</v>
      </c>
      <c r="M81" s="18">
        <f t="shared" si="10"/>
        <v>0</v>
      </c>
      <c r="N81" s="18"/>
      <c r="O81" s="18">
        <f t="shared" si="10"/>
        <v>18005876.580000002</v>
      </c>
      <c r="P81" s="18">
        <f t="shared" si="10"/>
        <v>23057505.759999998</v>
      </c>
      <c r="Q81" s="18">
        <f t="shared" si="10"/>
        <v>27332199.999999996</v>
      </c>
      <c r="R81" s="18">
        <f t="shared" si="10"/>
        <v>27332199.999999996</v>
      </c>
      <c r="S81" s="18">
        <f t="shared" si="10"/>
        <v>0</v>
      </c>
      <c r="T81" s="18">
        <f>T82+T84+T97</f>
        <v>18005876.580000002</v>
      </c>
    </row>
    <row r="82" spans="2:20" ht="15.75">
      <c r="B82" s="11" t="s">
        <v>13</v>
      </c>
      <c r="C82" s="15"/>
      <c r="D82" s="15"/>
      <c r="E82" s="15"/>
      <c r="F82" s="15"/>
      <c r="G82" s="19"/>
      <c r="H82" s="15"/>
      <c r="I82" s="15"/>
      <c r="J82" s="15"/>
      <c r="K82" s="15"/>
      <c r="L82" s="19">
        <f>L83</f>
        <v>145314.18</v>
      </c>
      <c r="M82" s="19">
        <f>M83</f>
        <v>0</v>
      </c>
      <c r="N82" s="19"/>
      <c r="O82" s="19">
        <f t="shared" ref="O82:T82" si="11">O83</f>
        <v>581256.72</v>
      </c>
      <c r="P82" s="19">
        <f t="shared" si="11"/>
        <v>750686.73</v>
      </c>
      <c r="Q82" s="19">
        <f t="shared" si="11"/>
        <v>889858.6</v>
      </c>
      <c r="R82" s="19">
        <f t="shared" si="11"/>
        <v>889858.6</v>
      </c>
      <c r="S82" s="19">
        <f t="shared" si="11"/>
        <v>0</v>
      </c>
      <c r="T82" s="19">
        <f t="shared" si="11"/>
        <v>581256.72</v>
      </c>
    </row>
    <row r="83" spans="2:20" ht="15.75">
      <c r="B83" s="7" t="s">
        <v>14</v>
      </c>
      <c r="C83" s="13"/>
      <c r="D83" s="13"/>
      <c r="E83" s="13"/>
      <c r="F83" s="13"/>
      <c r="G83" s="16"/>
      <c r="H83" s="13"/>
      <c r="I83" s="13"/>
      <c r="J83" s="13"/>
      <c r="K83" s="13"/>
      <c r="L83" s="16">
        <v>145314.18</v>
      </c>
      <c r="M83" s="16">
        <f>L83*I83</f>
        <v>0</v>
      </c>
      <c r="N83" s="16"/>
      <c r="O83" s="16">
        <v>581256.72</v>
      </c>
      <c r="P83" s="41">
        <v>750686.73</v>
      </c>
      <c r="Q83" s="16">
        <v>889858.6</v>
      </c>
      <c r="R83" s="16">
        <v>889858.6</v>
      </c>
      <c r="S83" s="16">
        <f>M83</f>
        <v>0</v>
      </c>
      <c r="T83" s="16">
        <f>O83</f>
        <v>581256.72</v>
      </c>
    </row>
    <row r="84" spans="2:20" ht="15.75">
      <c r="B84" s="8" t="s">
        <v>28</v>
      </c>
      <c r="C84" s="15"/>
      <c r="D84" s="15"/>
      <c r="E84" s="15"/>
      <c r="F84" s="15"/>
      <c r="G84" s="19"/>
      <c r="H84" s="15"/>
      <c r="I84" s="15"/>
      <c r="J84" s="15"/>
      <c r="K84" s="15"/>
      <c r="L84" s="19">
        <f>SUM(L85:L96)</f>
        <v>1912914.4799999997</v>
      </c>
      <c r="M84" s="19">
        <f>SUM(M85:M96)</f>
        <v>0</v>
      </c>
      <c r="N84" s="19"/>
      <c r="O84" s="19">
        <f t="shared" ref="O84:T84" si="12">SUM(O85:O96)</f>
        <v>5072914.5599999987</v>
      </c>
      <c r="P84" s="19">
        <f t="shared" si="12"/>
        <v>6354726.0599999987</v>
      </c>
      <c r="Q84" s="19">
        <f t="shared" si="12"/>
        <v>7532846.1500000004</v>
      </c>
      <c r="R84" s="19">
        <f t="shared" si="12"/>
        <v>7532846.1500000004</v>
      </c>
      <c r="S84" s="19">
        <f t="shared" si="12"/>
        <v>0</v>
      </c>
      <c r="T84" s="19">
        <f t="shared" si="12"/>
        <v>5072914.5599999987</v>
      </c>
    </row>
    <row r="85" spans="2:20" ht="15.75">
      <c r="B85" s="7" t="s">
        <v>15</v>
      </c>
      <c r="C85" s="14"/>
      <c r="D85" s="14"/>
      <c r="E85" s="13"/>
      <c r="F85" s="14"/>
      <c r="G85" s="17"/>
      <c r="H85" s="14"/>
      <c r="I85" s="14"/>
      <c r="J85" s="14"/>
      <c r="K85" s="14"/>
      <c r="L85" s="17">
        <v>187600.26</v>
      </c>
      <c r="M85" s="16">
        <f t="shared" ref="M85:M96" si="13">L85*I85</f>
        <v>0</v>
      </c>
      <c r="N85" s="16"/>
      <c r="O85" s="16">
        <v>375200.52</v>
      </c>
      <c r="P85" s="41">
        <v>392094.21</v>
      </c>
      <c r="Q85" s="17">
        <v>464785.63</v>
      </c>
      <c r="R85" s="17">
        <v>464785.63</v>
      </c>
      <c r="S85" s="16">
        <f t="shared" ref="S85:S96" si="14">M85</f>
        <v>0</v>
      </c>
      <c r="T85" s="16">
        <f t="shared" ref="T85:T96" si="15">O85</f>
        <v>375200.52</v>
      </c>
    </row>
    <row r="86" spans="2:20" ht="15.75">
      <c r="B86" s="7" t="s">
        <v>16</v>
      </c>
      <c r="C86" s="14"/>
      <c r="D86" s="14"/>
      <c r="E86" s="13"/>
      <c r="F86" s="14"/>
      <c r="G86" s="17"/>
      <c r="H86" s="14"/>
      <c r="I86" s="14"/>
      <c r="J86" s="14"/>
      <c r="K86" s="14"/>
      <c r="L86" s="17">
        <v>187600.26</v>
      </c>
      <c r="M86" s="16">
        <f t="shared" si="13"/>
        <v>0</v>
      </c>
      <c r="N86" s="16"/>
      <c r="O86" s="16">
        <v>750401.04</v>
      </c>
      <c r="P86" s="41">
        <v>784188.44</v>
      </c>
      <c r="Q86" s="17">
        <v>929571.28</v>
      </c>
      <c r="R86" s="17">
        <v>929571.28</v>
      </c>
      <c r="S86" s="16">
        <f t="shared" si="14"/>
        <v>0</v>
      </c>
      <c r="T86" s="16">
        <f t="shared" si="15"/>
        <v>750401.04</v>
      </c>
    </row>
    <row r="87" spans="2:20" ht="15.75">
      <c r="B87" s="5" t="s">
        <v>17</v>
      </c>
      <c r="C87" s="13"/>
      <c r="D87" s="13"/>
      <c r="E87" s="13"/>
      <c r="F87" s="13"/>
      <c r="G87" s="16"/>
      <c r="H87" s="13"/>
      <c r="I87" s="13"/>
      <c r="J87" s="13"/>
      <c r="K87" s="14"/>
      <c r="L87" s="16">
        <v>145314.18</v>
      </c>
      <c r="M87" s="16">
        <f t="shared" si="13"/>
        <v>0</v>
      </c>
      <c r="N87" s="16"/>
      <c r="O87" s="16">
        <v>145314.18</v>
      </c>
      <c r="P87" s="41">
        <v>187671.66</v>
      </c>
      <c r="Q87" s="17">
        <v>222464.65</v>
      </c>
      <c r="R87" s="17">
        <v>222464.65</v>
      </c>
      <c r="S87" s="16">
        <f t="shared" si="14"/>
        <v>0</v>
      </c>
      <c r="T87" s="16">
        <f t="shared" si="15"/>
        <v>145314.18</v>
      </c>
    </row>
    <row r="88" spans="2:20" ht="15.75">
      <c r="B88" s="5" t="s">
        <v>18</v>
      </c>
      <c r="C88" s="13"/>
      <c r="D88" s="13"/>
      <c r="E88" s="13"/>
      <c r="F88" s="13"/>
      <c r="G88" s="16"/>
      <c r="H88" s="13"/>
      <c r="I88" s="13"/>
      <c r="J88" s="13"/>
      <c r="K88" s="14"/>
      <c r="L88" s="16">
        <v>145314.18</v>
      </c>
      <c r="M88" s="16">
        <f t="shared" si="13"/>
        <v>0</v>
      </c>
      <c r="N88" s="16"/>
      <c r="O88" s="16">
        <v>145314.18</v>
      </c>
      <c r="P88" s="41">
        <v>187671.67999999999</v>
      </c>
      <c r="Q88" s="17">
        <v>222464.65</v>
      </c>
      <c r="R88" s="17">
        <v>222464.65</v>
      </c>
      <c r="S88" s="16">
        <f t="shared" si="14"/>
        <v>0</v>
      </c>
      <c r="T88" s="16">
        <f t="shared" si="15"/>
        <v>145314.18</v>
      </c>
    </row>
    <row r="89" spans="2:20" ht="15.75">
      <c r="B89" s="5" t="s">
        <v>19</v>
      </c>
      <c r="C89" s="13"/>
      <c r="D89" s="13"/>
      <c r="E89" s="13"/>
      <c r="F89" s="13"/>
      <c r="G89" s="16"/>
      <c r="H89" s="13"/>
      <c r="I89" s="13"/>
      <c r="J89" s="13"/>
      <c r="K89" s="14"/>
      <c r="L89" s="16">
        <v>145314.18</v>
      </c>
      <c r="M89" s="16">
        <f t="shared" si="13"/>
        <v>0</v>
      </c>
      <c r="N89" s="16"/>
      <c r="O89" s="16">
        <v>581256.72</v>
      </c>
      <c r="P89" s="41">
        <v>750686.73</v>
      </c>
      <c r="Q89" s="17">
        <v>889858.6</v>
      </c>
      <c r="R89" s="17">
        <v>889858.6</v>
      </c>
      <c r="S89" s="16">
        <f t="shared" si="14"/>
        <v>0</v>
      </c>
      <c r="T89" s="16">
        <f t="shared" si="15"/>
        <v>581256.72</v>
      </c>
    </row>
    <row r="90" spans="2:20" ht="15.75">
      <c r="B90" s="5" t="s">
        <v>20</v>
      </c>
      <c r="C90" s="13"/>
      <c r="D90" s="13"/>
      <c r="E90" s="13"/>
      <c r="F90" s="13"/>
      <c r="G90" s="16"/>
      <c r="H90" s="13"/>
      <c r="I90" s="13"/>
      <c r="J90" s="13"/>
      <c r="K90" s="14"/>
      <c r="L90" s="16">
        <v>145314.18</v>
      </c>
      <c r="M90" s="16">
        <f t="shared" si="13"/>
        <v>0</v>
      </c>
      <c r="N90" s="16"/>
      <c r="O90" s="16">
        <v>435942.54</v>
      </c>
      <c r="P90" s="41">
        <v>563015.05000000005</v>
      </c>
      <c r="Q90" s="17">
        <v>667393.94999999995</v>
      </c>
      <c r="R90" s="17">
        <v>667393.94999999995</v>
      </c>
      <c r="S90" s="16">
        <f t="shared" si="14"/>
        <v>0</v>
      </c>
      <c r="T90" s="16">
        <f t="shared" si="15"/>
        <v>435942.54</v>
      </c>
    </row>
    <row r="91" spans="2:20" ht="15.75">
      <c r="B91" s="5" t="s">
        <v>21</v>
      </c>
      <c r="C91" s="13"/>
      <c r="D91" s="13"/>
      <c r="E91" s="13"/>
      <c r="F91" s="13"/>
      <c r="G91" s="16"/>
      <c r="H91" s="13"/>
      <c r="I91" s="13"/>
      <c r="J91" s="13"/>
      <c r="K91" s="14"/>
      <c r="L91" s="17">
        <v>187600.26</v>
      </c>
      <c r="M91" s="16">
        <f t="shared" si="13"/>
        <v>0</v>
      </c>
      <c r="N91" s="16"/>
      <c r="O91" s="16">
        <v>375200.52</v>
      </c>
      <c r="P91" s="41">
        <v>590351.21</v>
      </c>
      <c r="Q91" s="17">
        <v>699798.02</v>
      </c>
      <c r="R91" s="17">
        <v>699798.02</v>
      </c>
      <c r="S91" s="16">
        <f t="shared" si="14"/>
        <v>0</v>
      </c>
      <c r="T91" s="16">
        <f t="shared" si="15"/>
        <v>375200.52</v>
      </c>
    </row>
    <row r="92" spans="2:20" ht="15.75">
      <c r="B92" s="5" t="s">
        <v>22</v>
      </c>
      <c r="C92" s="13"/>
      <c r="D92" s="13"/>
      <c r="E92" s="13"/>
      <c r="F92" s="13"/>
      <c r="G92" s="16"/>
      <c r="H92" s="13"/>
      <c r="I92" s="13"/>
      <c r="J92" s="13"/>
      <c r="K92" s="14"/>
      <c r="L92" s="16">
        <v>145314.18</v>
      </c>
      <c r="M92" s="16">
        <f t="shared" si="13"/>
        <v>0</v>
      </c>
      <c r="N92" s="16"/>
      <c r="O92" s="16">
        <v>871885.08</v>
      </c>
      <c r="P92" s="41">
        <v>1126030.0900000001</v>
      </c>
      <c r="Q92" s="17">
        <v>1334787.8999999999</v>
      </c>
      <c r="R92" s="17">
        <v>1334787.8999999999</v>
      </c>
      <c r="S92" s="16">
        <f t="shared" si="14"/>
        <v>0</v>
      </c>
      <c r="T92" s="16">
        <f t="shared" si="15"/>
        <v>871885.08</v>
      </c>
    </row>
    <row r="93" spans="2:20" ht="15.75">
      <c r="B93" s="6" t="s">
        <v>23</v>
      </c>
      <c r="C93" s="13"/>
      <c r="D93" s="13"/>
      <c r="E93" s="13"/>
      <c r="F93" s="13"/>
      <c r="G93" s="16"/>
      <c r="H93" s="13"/>
      <c r="I93" s="13"/>
      <c r="J93" s="13"/>
      <c r="K93" s="14"/>
      <c r="L93" s="16">
        <v>145314.18</v>
      </c>
      <c r="M93" s="16">
        <f t="shared" si="13"/>
        <v>0</v>
      </c>
      <c r="N93" s="16"/>
      <c r="O93" s="16">
        <v>435942.54</v>
      </c>
      <c r="P93" s="41">
        <v>563015.05000000005</v>
      </c>
      <c r="Q93" s="17">
        <v>667393.94999999995</v>
      </c>
      <c r="R93" s="17">
        <v>667393.94999999995</v>
      </c>
      <c r="S93" s="16">
        <f t="shared" si="14"/>
        <v>0</v>
      </c>
      <c r="T93" s="16">
        <f t="shared" si="15"/>
        <v>435942.54</v>
      </c>
    </row>
    <row r="94" spans="2:20" ht="15.75">
      <c r="B94" s="6" t="s">
        <v>24</v>
      </c>
      <c r="C94" s="13"/>
      <c r="D94" s="13"/>
      <c r="E94" s="13"/>
      <c r="F94" s="13"/>
      <c r="G94" s="16"/>
      <c r="H94" s="13"/>
      <c r="I94" s="13"/>
      <c r="J94" s="13"/>
      <c r="K94" s="14"/>
      <c r="L94" s="16">
        <v>145314.18</v>
      </c>
      <c r="M94" s="16">
        <f t="shared" si="13"/>
        <v>0</v>
      </c>
      <c r="N94" s="16"/>
      <c r="O94" s="16">
        <v>435942.54</v>
      </c>
      <c r="P94" s="41">
        <v>563015.05000000005</v>
      </c>
      <c r="Q94" s="17">
        <v>667393.94999999995</v>
      </c>
      <c r="R94" s="17">
        <v>667393.94999999995</v>
      </c>
      <c r="S94" s="16">
        <f t="shared" si="14"/>
        <v>0</v>
      </c>
      <c r="T94" s="16">
        <f t="shared" si="15"/>
        <v>435942.54</v>
      </c>
    </row>
    <row r="95" spans="2:20" ht="15.75">
      <c r="B95" s="6" t="s">
        <v>25</v>
      </c>
      <c r="C95" s="13"/>
      <c r="D95" s="13"/>
      <c r="E95" s="13"/>
      <c r="F95" s="13"/>
      <c r="G95" s="16"/>
      <c r="H95" s="13"/>
      <c r="I95" s="13"/>
      <c r="J95" s="13"/>
      <c r="K95" s="14"/>
      <c r="L95" s="17">
        <v>187600.26</v>
      </c>
      <c r="M95" s="16">
        <f t="shared" si="13"/>
        <v>0</v>
      </c>
      <c r="N95" s="16"/>
      <c r="O95" s="16">
        <v>375200.52</v>
      </c>
      <c r="P95" s="41">
        <v>459315.21</v>
      </c>
      <c r="Q95" s="17">
        <v>544468.92000000004</v>
      </c>
      <c r="R95" s="17">
        <v>544468.92000000004</v>
      </c>
      <c r="S95" s="16">
        <f t="shared" si="14"/>
        <v>0</v>
      </c>
      <c r="T95" s="16">
        <f t="shared" si="15"/>
        <v>375200.52</v>
      </c>
    </row>
    <row r="96" spans="2:20" ht="15.75">
      <c r="B96" s="7" t="s">
        <v>26</v>
      </c>
      <c r="C96" s="14"/>
      <c r="D96" s="14"/>
      <c r="E96" s="13"/>
      <c r="F96" s="14"/>
      <c r="G96" s="17"/>
      <c r="H96" s="14"/>
      <c r="I96" s="14"/>
      <c r="J96" s="14"/>
      <c r="K96" s="14"/>
      <c r="L96" s="16">
        <v>145314.18</v>
      </c>
      <c r="M96" s="16">
        <f t="shared" si="13"/>
        <v>0</v>
      </c>
      <c r="N96" s="16"/>
      <c r="O96" s="16">
        <v>145314.18</v>
      </c>
      <c r="P96" s="41">
        <v>187671.67999999999</v>
      </c>
      <c r="Q96" s="17">
        <v>222464.65</v>
      </c>
      <c r="R96" s="17">
        <v>222464.65</v>
      </c>
      <c r="S96" s="16">
        <f t="shared" si="14"/>
        <v>0</v>
      </c>
      <c r="T96" s="16">
        <f t="shared" si="15"/>
        <v>145314.18</v>
      </c>
    </row>
    <row r="97" spans="2:20" ht="15.75">
      <c r="B97" s="20" t="s">
        <v>48</v>
      </c>
      <c r="C97" s="22"/>
      <c r="D97" s="22"/>
      <c r="E97" s="22"/>
      <c r="F97" s="22"/>
      <c r="G97" s="23"/>
      <c r="H97" s="22"/>
      <c r="I97" s="22"/>
      <c r="J97" s="22"/>
      <c r="K97" s="22"/>
      <c r="L97" s="23">
        <f t="shared" ref="L97:S97" si="16">SUM(L98:L115)</f>
        <v>2615655.2399999998</v>
      </c>
      <c r="M97" s="23">
        <f t="shared" si="16"/>
        <v>0</v>
      </c>
      <c r="N97" s="23"/>
      <c r="O97" s="23">
        <f t="shared" si="16"/>
        <v>12351705.300000003</v>
      </c>
      <c r="P97" s="23">
        <f t="shared" si="16"/>
        <v>15952092.970000001</v>
      </c>
      <c r="Q97" s="23">
        <f t="shared" si="16"/>
        <v>18909495.249999996</v>
      </c>
      <c r="R97" s="23">
        <f t="shared" si="16"/>
        <v>18909495.249999996</v>
      </c>
      <c r="S97" s="23">
        <f t="shared" si="16"/>
        <v>0</v>
      </c>
      <c r="T97" s="23">
        <f>SUM(T98:T115)</f>
        <v>12351705.300000003</v>
      </c>
    </row>
    <row r="98" spans="2:20" ht="15.75">
      <c r="B98" s="30" t="s">
        <v>30</v>
      </c>
      <c r="C98" s="13"/>
      <c r="D98" s="13"/>
      <c r="E98" s="43"/>
      <c r="F98" s="14"/>
      <c r="G98" s="16"/>
      <c r="H98" s="43"/>
      <c r="I98" s="13"/>
      <c r="J98" s="13"/>
      <c r="K98" s="13"/>
      <c r="L98" s="16">
        <v>145314.18</v>
      </c>
      <c r="M98" s="16">
        <f t="shared" ref="M98:M115" si="17">L98*I98</f>
        <v>0</v>
      </c>
      <c r="N98" s="16"/>
      <c r="O98" s="16">
        <v>581256.72</v>
      </c>
      <c r="P98" s="41">
        <v>750686.73</v>
      </c>
      <c r="Q98" s="16">
        <v>889858.6</v>
      </c>
      <c r="R98" s="16">
        <v>889858.6</v>
      </c>
      <c r="S98" s="16">
        <f t="shared" ref="S98:S115" si="18">M98</f>
        <v>0</v>
      </c>
      <c r="T98" s="16">
        <f t="shared" ref="T98:T115" si="19">O98</f>
        <v>581256.72</v>
      </c>
    </row>
    <row r="99" spans="2:20" ht="15.75">
      <c r="B99" s="31" t="s">
        <v>31</v>
      </c>
      <c r="C99" s="13"/>
      <c r="D99" s="13"/>
      <c r="E99" s="43"/>
      <c r="F99" s="14"/>
      <c r="G99" s="16"/>
      <c r="H99" s="43"/>
      <c r="I99" s="13"/>
      <c r="J99" s="13"/>
      <c r="K99" s="13"/>
      <c r="L99" s="16">
        <v>145314.18</v>
      </c>
      <c r="M99" s="16">
        <f t="shared" si="17"/>
        <v>0</v>
      </c>
      <c r="N99" s="16"/>
      <c r="O99" s="16">
        <v>581256.72</v>
      </c>
      <c r="P99" s="41">
        <v>750686.73</v>
      </c>
      <c r="Q99" s="16">
        <v>889858.6</v>
      </c>
      <c r="R99" s="16">
        <v>889858.6</v>
      </c>
      <c r="S99" s="16">
        <f t="shared" si="18"/>
        <v>0</v>
      </c>
      <c r="T99" s="16">
        <f t="shared" si="19"/>
        <v>581256.72</v>
      </c>
    </row>
    <row r="100" spans="2:20" ht="15.75">
      <c r="B100" s="31" t="s">
        <v>32</v>
      </c>
      <c r="C100" s="13"/>
      <c r="D100" s="13"/>
      <c r="E100" s="43"/>
      <c r="F100" s="14"/>
      <c r="G100" s="16"/>
      <c r="H100" s="43"/>
      <c r="I100" s="13"/>
      <c r="J100" s="13"/>
      <c r="K100" s="13"/>
      <c r="L100" s="16">
        <v>145314.18</v>
      </c>
      <c r="M100" s="16">
        <f t="shared" si="17"/>
        <v>0</v>
      </c>
      <c r="N100" s="16"/>
      <c r="O100" s="16">
        <v>581256.72</v>
      </c>
      <c r="P100" s="41">
        <v>750686.73</v>
      </c>
      <c r="Q100" s="16">
        <v>889858.6</v>
      </c>
      <c r="R100" s="16">
        <v>889858.6</v>
      </c>
      <c r="S100" s="16">
        <f t="shared" si="18"/>
        <v>0</v>
      </c>
      <c r="T100" s="16">
        <f t="shared" si="19"/>
        <v>581256.72</v>
      </c>
    </row>
    <row r="101" spans="2:20" ht="15.75">
      <c r="B101" s="31" t="s">
        <v>33</v>
      </c>
      <c r="C101" s="13"/>
      <c r="D101" s="13"/>
      <c r="E101" s="43"/>
      <c r="F101" s="14"/>
      <c r="G101" s="16"/>
      <c r="H101" s="43"/>
      <c r="I101" s="13"/>
      <c r="J101" s="13"/>
      <c r="K101" s="13"/>
      <c r="L101" s="16">
        <v>145314.18</v>
      </c>
      <c r="M101" s="16">
        <f t="shared" si="17"/>
        <v>0</v>
      </c>
      <c r="N101" s="16"/>
      <c r="O101" s="16">
        <v>581256.72</v>
      </c>
      <c r="P101" s="41">
        <v>750686.73</v>
      </c>
      <c r="Q101" s="16">
        <v>889858.6</v>
      </c>
      <c r="R101" s="16">
        <v>889858.6</v>
      </c>
      <c r="S101" s="16">
        <f t="shared" si="18"/>
        <v>0</v>
      </c>
      <c r="T101" s="16">
        <f t="shared" si="19"/>
        <v>581256.72</v>
      </c>
    </row>
    <row r="102" spans="2:20" ht="15.75">
      <c r="B102" s="30" t="s">
        <v>34</v>
      </c>
      <c r="C102" s="13"/>
      <c r="D102" s="13"/>
      <c r="E102" s="43"/>
      <c r="F102" s="14"/>
      <c r="G102" s="16"/>
      <c r="H102" s="43"/>
      <c r="I102" s="13"/>
      <c r="J102" s="13"/>
      <c r="K102" s="13"/>
      <c r="L102" s="16">
        <v>145314.18</v>
      </c>
      <c r="M102" s="16">
        <f t="shared" si="17"/>
        <v>0</v>
      </c>
      <c r="N102" s="16"/>
      <c r="O102" s="16">
        <v>871885.08</v>
      </c>
      <c r="P102" s="41">
        <v>1126030.0900000001</v>
      </c>
      <c r="Q102" s="16">
        <v>1334787.8999999999</v>
      </c>
      <c r="R102" s="16">
        <v>1334787.8999999999</v>
      </c>
      <c r="S102" s="16">
        <f t="shared" si="18"/>
        <v>0</v>
      </c>
      <c r="T102" s="16">
        <f t="shared" si="19"/>
        <v>871885.08</v>
      </c>
    </row>
    <row r="103" spans="2:20" ht="15.75">
      <c r="B103" s="31" t="s">
        <v>35</v>
      </c>
      <c r="C103" s="13"/>
      <c r="D103" s="13"/>
      <c r="E103" s="43"/>
      <c r="F103" s="14"/>
      <c r="G103" s="16"/>
      <c r="H103" s="43"/>
      <c r="I103" s="13"/>
      <c r="J103" s="13"/>
      <c r="K103" s="13"/>
      <c r="L103" s="16">
        <v>145314.18</v>
      </c>
      <c r="M103" s="16">
        <f t="shared" si="17"/>
        <v>0</v>
      </c>
      <c r="N103" s="16"/>
      <c r="O103" s="16">
        <v>871885.08</v>
      </c>
      <c r="P103" s="41">
        <v>1126030.0900000001</v>
      </c>
      <c r="Q103" s="16">
        <v>1334787.8999999999</v>
      </c>
      <c r="R103" s="16">
        <v>1334787.8999999999</v>
      </c>
      <c r="S103" s="16">
        <f t="shared" si="18"/>
        <v>0</v>
      </c>
      <c r="T103" s="16">
        <f t="shared" si="19"/>
        <v>871885.08</v>
      </c>
    </row>
    <row r="104" spans="2:20" ht="15.75">
      <c r="B104" s="30" t="s">
        <v>36</v>
      </c>
      <c r="C104" s="13"/>
      <c r="D104" s="13"/>
      <c r="E104" s="43"/>
      <c r="F104" s="14"/>
      <c r="G104" s="16"/>
      <c r="H104" s="43"/>
      <c r="I104" s="13"/>
      <c r="J104" s="13"/>
      <c r="K104" s="13"/>
      <c r="L104" s="16">
        <v>145314.18</v>
      </c>
      <c r="M104" s="16">
        <f t="shared" si="17"/>
        <v>0</v>
      </c>
      <c r="N104" s="16"/>
      <c r="O104" s="16">
        <v>581256.72</v>
      </c>
      <c r="P104" s="41">
        <v>750686.73</v>
      </c>
      <c r="Q104" s="16">
        <v>889858.6</v>
      </c>
      <c r="R104" s="16">
        <v>889858.6</v>
      </c>
      <c r="S104" s="16">
        <f t="shared" si="18"/>
        <v>0</v>
      </c>
      <c r="T104" s="16">
        <f t="shared" si="19"/>
        <v>581256.72</v>
      </c>
    </row>
    <row r="105" spans="2:20" ht="15.75">
      <c r="B105" s="31" t="s">
        <v>37</v>
      </c>
      <c r="C105" s="13"/>
      <c r="D105" s="13"/>
      <c r="E105" s="43"/>
      <c r="F105" s="14"/>
      <c r="G105" s="16"/>
      <c r="H105" s="43"/>
      <c r="I105" s="13"/>
      <c r="J105" s="13"/>
      <c r="K105" s="13"/>
      <c r="L105" s="16">
        <v>145314.18</v>
      </c>
      <c r="M105" s="16">
        <f t="shared" si="17"/>
        <v>0</v>
      </c>
      <c r="N105" s="16"/>
      <c r="O105" s="16">
        <v>581256.72</v>
      </c>
      <c r="P105" s="41">
        <v>750686.73</v>
      </c>
      <c r="Q105" s="29">
        <v>889858.6</v>
      </c>
      <c r="R105" s="29">
        <v>889858.6</v>
      </c>
      <c r="S105" s="16">
        <f t="shared" si="18"/>
        <v>0</v>
      </c>
      <c r="T105" s="16">
        <f t="shared" si="19"/>
        <v>581256.72</v>
      </c>
    </row>
    <row r="106" spans="2:20" ht="15.75">
      <c r="B106" s="30" t="s">
        <v>38</v>
      </c>
      <c r="C106" s="13"/>
      <c r="D106" s="13"/>
      <c r="E106" s="43"/>
      <c r="F106" s="14"/>
      <c r="G106" s="16"/>
      <c r="H106" s="43"/>
      <c r="I106" s="13"/>
      <c r="J106" s="13"/>
      <c r="K106" s="13"/>
      <c r="L106" s="16">
        <v>145314.18</v>
      </c>
      <c r="M106" s="16">
        <f t="shared" si="17"/>
        <v>0</v>
      </c>
      <c r="N106" s="16"/>
      <c r="O106" s="16">
        <v>871885.08</v>
      </c>
      <c r="P106" s="41">
        <v>1126030.0900000001</v>
      </c>
      <c r="Q106" s="16">
        <v>1334787.8999999999</v>
      </c>
      <c r="R106" s="16">
        <v>1334787.8999999999</v>
      </c>
      <c r="S106" s="16">
        <f t="shared" si="18"/>
        <v>0</v>
      </c>
      <c r="T106" s="16">
        <f t="shared" si="19"/>
        <v>871885.08</v>
      </c>
    </row>
    <row r="107" spans="2:20" ht="15.75">
      <c r="B107" s="30" t="s">
        <v>39</v>
      </c>
      <c r="C107" s="13"/>
      <c r="D107" s="13"/>
      <c r="E107" s="43"/>
      <c r="F107" s="14"/>
      <c r="G107" s="16"/>
      <c r="H107" s="43"/>
      <c r="I107" s="13"/>
      <c r="J107" s="13"/>
      <c r="K107" s="13"/>
      <c r="L107" s="16">
        <v>145314.18</v>
      </c>
      <c r="M107" s="16">
        <f t="shared" si="17"/>
        <v>0</v>
      </c>
      <c r="N107" s="16"/>
      <c r="O107" s="16">
        <v>726570.89999999991</v>
      </c>
      <c r="P107" s="41">
        <v>938358.41</v>
      </c>
      <c r="Q107" s="16">
        <v>1112323.25</v>
      </c>
      <c r="R107" s="16">
        <v>1112323.25</v>
      </c>
      <c r="S107" s="16">
        <f t="shared" si="18"/>
        <v>0</v>
      </c>
      <c r="T107" s="16">
        <f t="shared" si="19"/>
        <v>726570.89999999991</v>
      </c>
    </row>
    <row r="108" spans="2:20" ht="15.75">
      <c r="B108" s="31" t="s">
        <v>40</v>
      </c>
      <c r="C108" s="13"/>
      <c r="D108" s="13"/>
      <c r="E108" s="43"/>
      <c r="F108" s="14"/>
      <c r="G108" s="16"/>
      <c r="H108" s="43"/>
      <c r="I108" s="13"/>
      <c r="J108" s="13"/>
      <c r="K108" s="13"/>
      <c r="L108" s="16">
        <v>145314.18</v>
      </c>
      <c r="M108" s="16">
        <f t="shared" si="17"/>
        <v>0</v>
      </c>
      <c r="N108" s="16"/>
      <c r="O108" s="16">
        <v>290628.36</v>
      </c>
      <c r="P108" s="41">
        <v>375343.35999999999</v>
      </c>
      <c r="Q108" s="16">
        <v>444929.3</v>
      </c>
      <c r="R108" s="16">
        <v>444929.3</v>
      </c>
      <c r="S108" s="16">
        <f t="shared" si="18"/>
        <v>0</v>
      </c>
      <c r="T108" s="16">
        <f t="shared" si="19"/>
        <v>290628.36</v>
      </c>
    </row>
    <row r="109" spans="2:20" ht="15.75">
      <c r="B109" s="30" t="s">
        <v>41</v>
      </c>
      <c r="C109" s="13"/>
      <c r="D109" s="13"/>
      <c r="E109" s="43"/>
      <c r="F109" s="14"/>
      <c r="G109" s="16"/>
      <c r="H109" s="43"/>
      <c r="I109" s="13"/>
      <c r="J109" s="13"/>
      <c r="K109" s="13"/>
      <c r="L109" s="16">
        <v>145314.18</v>
      </c>
      <c r="M109" s="16">
        <f t="shared" si="17"/>
        <v>0</v>
      </c>
      <c r="N109" s="16"/>
      <c r="O109" s="16">
        <v>1162513.44</v>
      </c>
      <c r="P109" s="41">
        <v>1501373.45</v>
      </c>
      <c r="Q109" s="16">
        <v>1779717.2</v>
      </c>
      <c r="R109" s="16">
        <v>1779717.2</v>
      </c>
      <c r="S109" s="16">
        <f t="shared" si="18"/>
        <v>0</v>
      </c>
      <c r="T109" s="16">
        <f t="shared" si="19"/>
        <v>1162513.44</v>
      </c>
    </row>
    <row r="110" spans="2:20" ht="15.75">
      <c r="B110" s="30" t="s">
        <v>42</v>
      </c>
      <c r="C110" s="13"/>
      <c r="D110" s="13"/>
      <c r="E110" s="43"/>
      <c r="F110" s="14"/>
      <c r="G110" s="16"/>
      <c r="H110" s="43"/>
      <c r="I110" s="13"/>
      <c r="J110" s="13"/>
      <c r="K110" s="13"/>
      <c r="L110" s="16">
        <v>145314.18</v>
      </c>
      <c r="M110" s="16">
        <f t="shared" si="17"/>
        <v>0</v>
      </c>
      <c r="N110" s="16"/>
      <c r="O110" s="16">
        <v>581256.72</v>
      </c>
      <c r="P110" s="41">
        <v>750686.73</v>
      </c>
      <c r="Q110" s="16">
        <v>889858.6</v>
      </c>
      <c r="R110" s="16">
        <v>889858.6</v>
      </c>
      <c r="S110" s="16">
        <f t="shared" si="18"/>
        <v>0</v>
      </c>
      <c r="T110" s="16">
        <f t="shared" si="19"/>
        <v>581256.72</v>
      </c>
    </row>
    <row r="111" spans="2:20" ht="15.75">
      <c r="B111" s="30" t="s">
        <v>43</v>
      </c>
      <c r="C111" s="13"/>
      <c r="D111" s="13"/>
      <c r="E111" s="43"/>
      <c r="F111" s="14"/>
      <c r="G111" s="16"/>
      <c r="H111" s="43"/>
      <c r="I111" s="13"/>
      <c r="J111" s="13"/>
      <c r="K111" s="13"/>
      <c r="L111" s="16">
        <v>145314.18</v>
      </c>
      <c r="M111" s="16">
        <f t="shared" si="17"/>
        <v>0</v>
      </c>
      <c r="N111" s="16"/>
      <c r="O111" s="16">
        <v>581256.72</v>
      </c>
      <c r="P111" s="41">
        <v>750686.73</v>
      </c>
      <c r="Q111" s="16">
        <v>889858.6</v>
      </c>
      <c r="R111" s="16">
        <v>889858.6</v>
      </c>
      <c r="S111" s="16">
        <f t="shared" si="18"/>
        <v>0</v>
      </c>
      <c r="T111" s="16">
        <f t="shared" si="19"/>
        <v>581256.72</v>
      </c>
    </row>
    <row r="112" spans="2:20" ht="15.75">
      <c r="B112" s="31" t="s">
        <v>44</v>
      </c>
      <c r="C112" s="13"/>
      <c r="D112" s="13"/>
      <c r="E112" s="43"/>
      <c r="F112" s="14"/>
      <c r="G112" s="16"/>
      <c r="H112" s="43"/>
      <c r="I112" s="13"/>
      <c r="J112" s="13"/>
      <c r="K112" s="13"/>
      <c r="L112" s="16">
        <v>145314.18</v>
      </c>
      <c r="M112" s="16">
        <f t="shared" si="17"/>
        <v>0</v>
      </c>
      <c r="N112" s="16"/>
      <c r="O112" s="16">
        <v>871885.08</v>
      </c>
      <c r="P112" s="41">
        <v>1126030.0900000001</v>
      </c>
      <c r="Q112" s="16">
        <v>1334787.8999999999</v>
      </c>
      <c r="R112" s="16">
        <v>1334787.8999999999</v>
      </c>
      <c r="S112" s="16">
        <f t="shared" si="18"/>
        <v>0</v>
      </c>
      <c r="T112" s="16">
        <f t="shared" si="19"/>
        <v>871885.08</v>
      </c>
    </row>
    <row r="113" spans="2:20" ht="15.75">
      <c r="B113" s="31" t="s">
        <v>45</v>
      </c>
      <c r="C113" s="13"/>
      <c r="D113" s="13"/>
      <c r="E113" s="43"/>
      <c r="F113" s="14"/>
      <c r="G113" s="16"/>
      <c r="H113" s="43"/>
      <c r="I113" s="13"/>
      <c r="J113" s="13"/>
      <c r="K113" s="13"/>
      <c r="L113" s="16">
        <v>145314.18</v>
      </c>
      <c r="M113" s="16">
        <f t="shared" si="17"/>
        <v>0</v>
      </c>
      <c r="N113" s="16"/>
      <c r="O113" s="16">
        <v>581256.72</v>
      </c>
      <c r="P113" s="41">
        <v>750686.73</v>
      </c>
      <c r="Q113" s="16">
        <v>889858.6</v>
      </c>
      <c r="R113" s="16">
        <v>889858.6</v>
      </c>
      <c r="S113" s="16">
        <f t="shared" si="18"/>
        <v>0</v>
      </c>
      <c r="T113" s="16">
        <f t="shared" si="19"/>
        <v>581256.72</v>
      </c>
    </row>
    <row r="114" spans="2:20" ht="15.75">
      <c r="B114" s="30" t="s">
        <v>46</v>
      </c>
      <c r="C114" s="13"/>
      <c r="D114" s="13"/>
      <c r="E114" s="43"/>
      <c r="F114" s="14"/>
      <c r="G114" s="16"/>
      <c r="H114" s="43"/>
      <c r="I114" s="13"/>
      <c r="J114" s="13"/>
      <c r="K114" s="13"/>
      <c r="L114" s="16">
        <v>145314.18</v>
      </c>
      <c r="M114" s="16">
        <f t="shared" si="17"/>
        <v>0</v>
      </c>
      <c r="N114" s="16"/>
      <c r="O114" s="16">
        <v>581256.72</v>
      </c>
      <c r="P114" s="41">
        <v>750686.73</v>
      </c>
      <c r="Q114" s="16">
        <v>889858.6</v>
      </c>
      <c r="R114" s="16">
        <v>889858.6</v>
      </c>
      <c r="S114" s="16">
        <f t="shared" si="18"/>
        <v>0</v>
      </c>
      <c r="T114" s="16">
        <f t="shared" si="19"/>
        <v>581256.72</v>
      </c>
    </row>
    <row r="115" spans="2:20" ht="15.75">
      <c r="B115" s="31" t="s">
        <v>47</v>
      </c>
      <c r="C115" s="13"/>
      <c r="D115" s="13"/>
      <c r="E115" s="43"/>
      <c r="F115" s="14"/>
      <c r="G115" s="16"/>
      <c r="H115" s="43"/>
      <c r="I115" s="13"/>
      <c r="J115" s="13"/>
      <c r="K115" s="13"/>
      <c r="L115" s="16">
        <v>145314.18</v>
      </c>
      <c r="M115" s="16">
        <f t="shared" si="17"/>
        <v>0</v>
      </c>
      <c r="N115" s="16"/>
      <c r="O115" s="16">
        <v>871885.08</v>
      </c>
      <c r="P115" s="41">
        <v>1126030.0900000001</v>
      </c>
      <c r="Q115" s="16">
        <v>1334787.8999999999</v>
      </c>
      <c r="R115" s="16">
        <v>1334787.8999999999</v>
      </c>
      <c r="S115" s="16">
        <f t="shared" si="18"/>
        <v>0</v>
      </c>
      <c r="T115" s="16">
        <f t="shared" si="19"/>
        <v>871885.08</v>
      </c>
    </row>
    <row r="116" spans="2:20">
      <c r="B116" s="21"/>
      <c r="C116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5:O199"/>
  <sheetViews>
    <sheetView topLeftCell="A208" workbookViewId="0">
      <selection activeCell="O199" sqref="O199"/>
    </sheetView>
  </sheetViews>
  <sheetFormatPr defaultRowHeight="15"/>
  <cols>
    <col min="2" max="2" width="9.140625" customWidth="1"/>
    <col min="14" max="14" width="17.28515625" customWidth="1"/>
    <col min="15" max="15" width="20.7109375" customWidth="1"/>
  </cols>
  <sheetData>
    <row r="5" spans="2:15">
      <c r="O5" t="s">
        <v>100</v>
      </c>
    </row>
    <row r="6" spans="2:15">
      <c r="B6" t="s">
        <v>81</v>
      </c>
      <c r="N6">
        <v>1659119.34</v>
      </c>
      <c r="O6" s="27">
        <f>ROUND(N6/1000,2)</f>
        <v>1659.12</v>
      </c>
    </row>
    <row r="7" spans="2:15">
      <c r="B7" t="s">
        <v>82</v>
      </c>
      <c r="N7">
        <v>4655028.13</v>
      </c>
      <c r="O7" s="27">
        <f t="shared" ref="O7:O70" si="0">ROUND(N7/1000,2)</f>
        <v>4655.03</v>
      </c>
    </row>
    <row r="8" spans="2:15">
      <c r="B8" t="s">
        <v>87</v>
      </c>
      <c r="N8">
        <v>2445296.87</v>
      </c>
      <c r="O8" s="27">
        <f t="shared" si="0"/>
        <v>2445.3000000000002</v>
      </c>
    </row>
    <row r="9" spans="2:15">
      <c r="B9" t="s">
        <v>88</v>
      </c>
      <c r="N9">
        <v>2784968.96</v>
      </c>
      <c r="O9" s="27">
        <f t="shared" si="0"/>
        <v>2784.97</v>
      </c>
    </row>
    <row r="10" spans="2:15">
      <c r="B10" t="s">
        <v>89</v>
      </c>
      <c r="N10">
        <v>4284950.18</v>
      </c>
      <c r="O10" s="27">
        <f t="shared" si="0"/>
        <v>4284.95</v>
      </c>
    </row>
    <row r="11" spans="2:15">
      <c r="B11" t="s">
        <v>90</v>
      </c>
      <c r="N11">
        <v>1445422.48</v>
      </c>
      <c r="O11" s="27">
        <f t="shared" si="0"/>
        <v>1445.42</v>
      </c>
    </row>
    <row r="12" spans="2:15">
      <c r="B12" t="s">
        <v>91</v>
      </c>
      <c r="N12">
        <v>1158413.6200000001</v>
      </c>
      <c r="O12" s="27">
        <f t="shared" si="0"/>
        <v>1158.4100000000001</v>
      </c>
    </row>
    <row r="13" spans="2:15">
      <c r="B13" t="s">
        <v>92</v>
      </c>
      <c r="N13">
        <v>1261858.23</v>
      </c>
      <c r="O13" s="27">
        <f t="shared" si="0"/>
        <v>1261.8599999999999</v>
      </c>
    </row>
    <row r="14" spans="2:15">
      <c r="B14" t="s">
        <v>93</v>
      </c>
      <c r="N14">
        <v>732903.26</v>
      </c>
      <c r="O14" s="27">
        <f t="shared" si="0"/>
        <v>732.9</v>
      </c>
    </row>
    <row r="15" spans="2:15">
      <c r="B15" t="s">
        <v>94</v>
      </c>
      <c r="N15">
        <v>2338028.59</v>
      </c>
      <c r="O15" s="27">
        <f t="shared" si="0"/>
        <v>2338.0300000000002</v>
      </c>
    </row>
    <row r="16" spans="2:15">
      <c r="B16" t="s">
        <v>95</v>
      </c>
      <c r="N16">
        <v>2245640.44</v>
      </c>
      <c r="O16" s="27">
        <f t="shared" si="0"/>
        <v>2245.64</v>
      </c>
    </row>
    <row r="17" spans="2:15">
      <c r="B17" t="s">
        <v>96</v>
      </c>
      <c r="N17">
        <v>2585347.15</v>
      </c>
      <c r="O17" s="27">
        <f t="shared" si="0"/>
        <v>2585.35</v>
      </c>
    </row>
    <row r="18" spans="2:15">
      <c r="B18" t="s">
        <v>97</v>
      </c>
      <c r="N18">
        <v>1398864.0300000003</v>
      </c>
      <c r="O18" s="27">
        <f t="shared" si="0"/>
        <v>1398.86</v>
      </c>
    </row>
    <row r="19" spans="2:15">
      <c r="B19" t="s">
        <v>98</v>
      </c>
      <c r="N19">
        <v>2516430</v>
      </c>
      <c r="O19" s="27">
        <f t="shared" si="0"/>
        <v>2516.4299999999998</v>
      </c>
    </row>
    <row r="20" spans="2:15">
      <c r="B20" t="s">
        <v>99</v>
      </c>
      <c r="N20">
        <v>2093101.8399999999</v>
      </c>
      <c r="O20" s="27">
        <f t="shared" si="0"/>
        <v>2093.1</v>
      </c>
    </row>
    <row r="21" spans="2:15">
      <c r="B21" t="s">
        <v>86</v>
      </c>
      <c r="N21">
        <v>1420916.52</v>
      </c>
      <c r="O21" s="27">
        <f t="shared" si="0"/>
        <v>1420.92</v>
      </c>
    </row>
    <row r="22" spans="2:15">
      <c r="B22" t="s">
        <v>14</v>
      </c>
      <c r="N22">
        <v>199970.21</v>
      </c>
      <c r="O22" s="27">
        <f t="shared" si="0"/>
        <v>199.97</v>
      </c>
    </row>
    <row r="23" spans="2:15">
      <c r="B23" t="s">
        <v>15</v>
      </c>
      <c r="N23">
        <v>169880.05</v>
      </c>
      <c r="O23" s="27">
        <f t="shared" si="0"/>
        <v>169.88</v>
      </c>
    </row>
    <row r="24" spans="2:15">
      <c r="B24" t="s">
        <v>16</v>
      </c>
      <c r="N24">
        <v>239567.47</v>
      </c>
      <c r="O24" s="27">
        <f t="shared" si="0"/>
        <v>239.57</v>
      </c>
    </row>
    <row r="25" spans="2:15">
      <c r="B25" t="s">
        <v>17</v>
      </c>
      <c r="N25">
        <v>122718.31</v>
      </c>
      <c r="O25" s="27">
        <f t="shared" si="0"/>
        <v>122.72</v>
      </c>
    </row>
    <row r="26" spans="2:15">
      <c r="B26" t="s">
        <v>18</v>
      </c>
      <c r="N26">
        <v>120685.17</v>
      </c>
      <c r="O26" s="27">
        <f t="shared" si="0"/>
        <v>120.69</v>
      </c>
    </row>
    <row r="27" spans="2:15">
      <c r="B27" t="s">
        <v>19</v>
      </c>
      <c r="N27">
        <v>198666.31</v>
      </c>
      <c r="O27" s="27">
        <f t="shared" si="0"/>
        <v>198.67</v>
      </c>
    </row>
    <row r="28" spans="2:15">
      <c r="B28" t="s">
        <v>20</v>
      </c>
      <c r="N28">
        <v>217551.54</v>
      </c>
      <c r="O28" s="27">
        <f t="shared" si="0"/>
        <v>217.55</v>
      </c>
    </row>
    <row r="29" spans="2:15">
      <c r="B29" t="s">
        <v>21</v>
      </c>
      <c r="N29">
        <v>332798.15999999997</v>
      </c>
      <c r="O29" s="27">
        <f t="shared" si="0"/>
        <v>332.8</v>
      </c>
    </row>
    <row r="30" spans="2:15">
      <c r="B30" t="s">
        <v>22</v>
      </c>
      <c r="N30">
        <v>265728.24</v>
      </c>
      <c r="O30" s="27">
        <f t="shared" si="0"/>
        <v>265.73</v>
      </c>
    </row>
    <row r="31" spans="2:15">
      <c r="B31" t="s">
        <v>23</v>
      </c>
      <c r="N31">
        <v>239956.2</v>
      </c>
      <c r="O31" s="27">
        <f t="shared" si="0"/>
        <v>239.96</v>
      </c>
    </row>
    <row r="32" spans="2:15">
      <c r="B32" t="s">
        <v>24</v>
      </c>
      <c r="N32">
        <v>238220.42</v>
      </c>
      <c r="O32" s="27">
        <f t="shared" si="0"/>
        <v>238.22</v>
      </c>
    </row>
    <row r="33" spans="2:15">
      <c r="B33" t="s">
        <v>25</v>
      </c>
      <c r="N33">
        <v>171414.56</v>
      </c>
      <c r="O33" s="27">
        <f t="shared" si="0"/>
        <v>171.41</v>
      </c>
    </row>
    <row r="34" spans="2:15">
      <c r="B34" t="s">
        <v>26</v>
      </c>
      <c r="N34">
        <v>146608.59</v>
      </c>
      <c r="O34" s="27">
        <f t="shared" si="0"/>
        <v>146.61000000000001</v>
      </c>
    </row>
    <row r="35" spans="2:15">
      <c r="B35" t="s">
        <v>30</v>
      </c>
      <c r="N35">
        <v>200248.69</v>
      </c>
      <c r="O35" s="27">
        <f t="shared" si="0"/>
        <v>200.25</v>
      </c>
    </row>
    <row r="36" spans="2:15">
      <c r="B36" t="s">
        <v>31</v>
      </c>
      <c r="N36">
        <v>200690.01</v>
      </c>
      <c r="O36" s="27">
        <f t="shared" si="0"/>
        <v>200.69</v>
      </c>
    </row>
    <row r="37" spans="2:15">
      <c r="B37" t="s">
        <v>32</v>
      </c>
      <c r="N37">
        <v>196062.05</v>
      </c>
      <c r="O37" s="27">
        <f t="shared" si="0"/>
        <v>196.06</v>
      </c>
    </row>
    <row r="38" spans="2:15">
      <c r="B38" t="s">
        <v>33</v>
      </c>
      <c r="N38">
        <v>198807.91</v>
      </c>
      <c r="O38" s="27">
        <f t="shared" si="0"/>
        <v>198.81</v>
      </c>
    </row>
    <row r="39" spans="2:15">
      <c r="B39" t="s">
        <v>34</v>
      </c>
      <c r="N39">
        <v>255724.2</v>
      </c>
      <c r="O39" s="27">
        <f t="shared" si="0"/>
        <v>255.72</v>
      </c>
    </row>
    <row r="40" spans="2:15">
      <c r="B40" t="s">
        <v>35</v>
      </c>
      <c r="N40">
        <v>255033.9</v>
      </c>
      <c r="O40" s="27">
        <f t="shared" si="0"/>
        <v>255.03</v>
      </c>
    </row>
    <row r="41" spans="2:15">
      <c r="B41" t="s">
        <v>36</v>
      </c>
      <c r="N41">
        <v>199970.21</v>
      </c>
      <c r="O41" s="27">
        <f t="shared" si="0"/>
        <v>199.97</v>
      </c>
    </row>
    <row r="42" spans="2:15">
      <c r="B42" t="s">
        <v>37</v>
      </c>
      <c r="N42">
        <v>199970.21</v>
      </c>
      <c r="O42" s="27">
        <f t="shared" si="0"/>
        <v>199.97</v>
      </c>
    </row>
    <row r="43" spans="2:15">
      <c r="B43" t="s">
        <v>38</v>
      </c>
      <c r="N43">
        <v>249261.34</v>
      </c>
      <c r="O43" s="27">
        <f t="shared" si="0"/>
        <v>249.26</v>
      </c>
    </row>
    <row r="44" spans="2:15">
      <c r="B44" t="s">
        <v>39</v>
      </c>
      <c r="N44">
        <v>249692.54</v>
      </c>
      <c r="O44" s="27">
        <f t="shared" si="0"/>
        <v>249.69</v>
      </c>
    </row>
    <row r="45" spans="2:15">
      <c r="B45" t="s">
        <v>40</v>
      </c>
      <c r="N45">
        <v>159413.45000000001</v>
      </c>
      <c r="O45" s="27">
        <f t="shared" si="0"/>
        <v>159.41</v>
      </c>
    </row>
    <row r="46" spans="2:15">
      <c r="B46" t="s">
        <v>41</v>
      </c>
      <c r="N46">
        <v>275194.36</v>
      </c>
      <c r="O46" s="27">
        <f t="shared" si="0"/>
        <v>275.19</v>
      </c>
    </row>
    <row r="47" spans="2:15">
      <c r="B47" t="s">
        <v>42</v>
      </c>
      <c r="N47">
        <v>200442.21</v>
      </c>
      <c r="O47" s="27">
        <f t="shared" si="0"/>
        <v>200.44</v>
      </c>
    </row>
    <row r="48" spans="2:15">
      <c r="B48" t="s">
        <v>43</v>
      </c>
      <c r="N48">
        <v>205504.41</v>
      </c>
      <c r="O48" s="27">
        <f t="shared" si="0"/>
        <v>205.5</v>
      </c>
    </row>
    <row r="49" spans="2:15">
      <c r="B49" t="s">
        <v>44</v>
      </c>
      <c r="N49">
        <v>270219.32</v>
      </c>
      <c r="O49" s="27">
        <f t="shared" si="0"/>
        <v>270.22000000000003</v>
      </c>
    </row>
    <row r="50" spans="2:15">
      <c r="B50" t="s">
        <v>45</v>
      </c>
      <c r="N50">
        <v>196274.45</v>
      </c>
      <c r="O50" s="27">
        <f t="shared" si="0"/>
        <v>196.27</v>
      </c>
    </row>
    <row r="51" spans="2:15">
      <c r="B51" t="s">
        <v>46</v>
      </c>
      <c r="N51">
        <v>195742.27</v>
      </c>
      <c r="O51" s="27">
        <f t="shared" si="0"/>
        <v>195.74</v>
      </c>
    </row>
    <row r="52" spans="2:15">
      <c r="B52" t="s">
        <v>47</v>
      </c>
      <c r="N52">
        <v>256256.38</v>
      </c>
      <c r="O52" s="27">
        <f t="shared" si="0"/>
        <v>256.26</v>
      </c>
    </row>
    <row r="53" spans="2:15">
      <c r="B53" t="s">
        <v>101</v>
      </c>
      <c r="N53">
        <v>3942804.6300000004</v>
      </c>
      <c r="O53" s="27">
        <f t="shared" si="0"/>
        <v>3942.8</v>
      </c>
    </row>
    <row r="54" spans="2:15">
      <c r="B54" t="s">
        <v>102</v>
      </c>
      <c r="N54">
        <v>2456747.4000000004</v>
      </c>
      <c r="O54" s="27">
        <f t="shared" si="0"/>
        <v>2456.75</v>
      </c>
    </row>
    <row r="55" spans="2:15">
      <c r="B55" t="s">
        <v>103</v>
      </c>
      <c r="N55">
        <v>6368555.1399999987</v>
      </c>
      <c r="O55" s="27">
        <f t="shared" si="0"/>
        <v>6368.56</v>
      </c>
    </row>
    <row r="56" spans="2:15">
      <c r="B56" t="s">
        <v>104</v>
      </c>
      <c r="N56">
        <v>4055849.15</v>
      </c>
      <c r="O56" s="27">
        <f t="shared" si="0"/>
        <v>4055.85</v>
      </c>
    </row>
    <row r="57" spans="2:15">
      <c r="B57" t="s">
        <v>105</v>
      </c>
      <c r="N57">
        <v>7237688.3899999997</v>
      </c>
      <c r="O57" s="27">
        <f t="shared" si="0"/>
        <v>7237.69</v>
      </c>
    </row>
    <row r="58" spans="2:15">
      <c r="B58" t="s">
        <v>106</v>
      </c>
      <c r="N58">
        <v>184000</v>
      </c>
      <c r="O58" s="27">
        <f t="shared" si="0"/>
        <v>184</v>
      </c>
    </row>
    <row r="59" spans="2:15">
      <c r="B59" t="s">
        <v>107</v>
      </c>
      <c r="N59">
        <v>7091235.5300000003</v>
      </c>
      <c r="O59" s="27">
        <f t="shared" si="0"/>
        <v>7091.24</v>
      </c>
    </row>
    <row r="60" spans="2:15">
      <c r="B60" t="s">
        <v>108</v>
      </c>
      <c r="N60">
        <v>3133250.4699999997</v>
      </c>
      <c r="O60" s="27">
        <f t="shared" si="0"/>
        <v>3133.25</v>
      </c>
    </row>
    <row r="61" spans="2:15">
      <c r="B61" t="s">
        <v>109</v>
      </c>
      <c r="N61">
        <v>5699346.2400000002</v>
      </c>
      <c r="O61" s="27">
        <f t="shared" si="0"/>
        <v>5699.35</v>
      </c>
    </row>
    <row r="62" spans="2:15">
      <c r="B62" t="s">
        <v>110</v>
      </c>
      <c r="N62">
        <v>686337.96</v>
      </c>
      <c r="O62" s="27">
        <f t="shared" si="0"/>
        <v>686.34</v>
      </c>
    </row>
    <row r="63" spans="2:15">
      <c r="B63" t="s">
        <v>111</v>
      </c>
      <c r="N63">
        <v>14360784.300000001</v>
      </c>
      <c r="O63" s="27">
        <f t="shared" si="0"/>
        <v>14360.78</v>
      </c>
    </row>
    <row r="64" spans="2:15">
      <c r="B64" t="s">
        <v>112</v>
      </c>
      <c r="N64">
        <v>7348773.1200000001</v>
      </c>
      <c r="O64" s="27">
        <f t="shared" si="0"/>
        <v>7348.77</v>
      </c>
    </row>
    <row r="65" spans="2:15">
      <c r="B65" t="s">
        <v>113</v>
      </c>
      <c r="N65">
        <v>1712659.01</v>
      </c>
      <c r="O65" s="27">
        <f t="shared" si="0"/>
        <v>1712.66</v>
      </c>
    </row>
    <row r="66" spans="2:15">
      <c r="B66" t="s">
        <v>114</v>
      </c>
      <c r="N66">
        <v>1693640.1</v>
      </c>
      <c r="O66" s="27">
        <f t="shared" si="0"/>
        <v>1693.64</v>
      </c>
    </row>
    <row r="67" spans="2:15">
      <c r="B67" t="s">
        <v>115</v>
      </c>
      <c r="N67">
        <v>9550778.4199999999</v>
      </c>
      <c r="O67" s="27">
        <f t="shared" si="0"/>
        <v>9550.7800000000007</v>
      </c>
    </row>
    <row r="68" spans="2:15">
      <c r="B68" t="s">
        <v>116</v>
      </c>
      <c r="N68">
        <v>11928572.66</v>
      </c>
      <c r="O68" s="27">
        <f t="shared" si="0"/>
        <v>11928.57</v>
      </c>
    </row>
    <row r="69" spans="2:15">
      <c r="B69" t="s">
        <v>117</v>
      </c>
      <c r="N69">
        <v>2976855.45</v>
      </c>
      <c r="O69" s="27">
        <f t="shared" si="0"/>
        <v>2976.86</v>
      </c>
    </row>
    <row r="70" spans="2:15">
      <c r="B70" t="s">
        <v>118</v>
      </c>
      <c r="N70">
        <v>869806.82000000007</v>
      </c>
      <c r="O70" s="27">
        <f t="shared" si="0"/>
        <v>869.81</v>
      </c>
    </row>
    <row r="71" spans="2:15">
      <c r="B71" t="s">
        <v>119</v>
      </c>
      <c r="N71">
        <v>796445.03999999992</v>
      </c>
      <c r="O71" s="27">
        <f t="shared" ref="O71:O134" si="1">ROUND(N71/1000,2)</f>
        <v>796.45</v>
      </c>
    </row>
    <row r="72" spans="2:15">
      <c r="B72" t="s">
        <v>120</v>
      </c>
      <c r="N72">
        <v>946783.47</v>
      </c>
      <c r="O72" s="27">
        <f t="shared" si="1"/>
        <v>946.78</v>
      </c>
    </row>
    <row r="73" spans="2:15">
      <c r="B73" t="s">
        <v>121</v>
      </c>
      <c r="N73">
        <v>4860286.2399999993</v>
      </c>
      <c r="O73" s="27">
        <f t="shared" si="1"/>
        <v>4860.29</v>
      </c>
    </row>
    <row r="74" spans="2:15">
      <c r="B74" t="s">
        <v>122</v>
      </c>
      <c r="N74">
        <v>6181122.0800000001</v>
      </c>
      <c r="O74" s="27">
        <f t="shared" si="1"/>
        <v>6181.12</v>
      </c>
    </row>
    <row r="75" spans="2:15">
      <c r="B75" t="s">
        <v>123</v>
      </c>
      <c r="N75">
        <v>4248038.5299999993</v>
      </c>
      <c r="O75" s="27">
        <f t="shared" si="1"/>
        <v>4248.04</v>
      </c>
    </row>
    <row r="76" spans="2:15">
      <c r="B76" t="s">
        <v>124</v>
      </c>
      <c r="N76">
        <v>1546852.28</v>
      </c>
      <c r="O76" s="27">
        <f t="shared" si="1"/>
        <v>1546.85</v>
      </c>
    </row>
    <row r="77" spans="2:15">
      <c r="B77" t="s">
        <v>125</v>
      </c>
      <c r="N77">
        <v>2607753.46</v>
      </c>
      <c r="O77" s="27">
        <f t="shared" si="1"/>
        <v>2607.75</v>
      </c>
    </row>
    <row r="78" spans="2:15">
      <c r="B78" t="s">
        <v>126</v>
      </c>
      <c r="N78">
        <v>5158229.8600000003</v>
      </c>
      <c r="O78" s="27">
        <f t="shared" si="1"/>
        <v>5158.2299999999996</v>
      </c>
    </row>
    <row r="79" spans="2:15">
      <c r="B79" t="s">
        <v>127</v>
      </c>
      <c r="N79">
        <v>462982.40000000002</v>
      </c>
      <c r="O79" s="27">
        <f t="shared" si="1"/>
        <v>462.98</v>
      </c>
    </row>
    <row r="80" spans="2:15">
      <c r="B80" t="s">
        <v>128</v>
      </c>
      <c r="N80">
        <v>7730159.3899999997</v>
      </c>
      <c r="O80" s="27">
        <f t="shared" si="1"/>
        <v>7730.16</v>
      </c>
    </row>
    <row r="81" spans="2:15">
      <c r="B81" t="s">
        <v>129</v>
      </c>
      <c r="N81">
        <v>1482722.5</v>
      </c>
      <c r="O81" s="27">
        <f t="shared" si="1"/>
        <v>1482.72</v>
      </c>
    </row>
    <row r="82" spans="2:15">
      <c r="B82" t="s">
        <v>130</v>
      </c>
      <c r="N82">
        <v>458176.27</v>
      </c>
      <c r="O82" s="27">
        <f t="shared" si="1"/>
        <v>458.18</v>
      </c>
    </row>
    <row r="83" spans="2:15">
      <c r="B83" t="s">
        <v>131</v>
      </c>
      <c r="N83">
        <v>5059911.8499999996</v>
      </c>
      <c r="O83" s="27">
        <f t="shared" si="1"/>
        <v>5059.91</v>
      </c>
    </row>
    <row r="84" spans="2:15">
      <c r="B84" t="s">
        <v>132</v>
      </c>
      <c r="N84">
        <v>1096580.7000000002</v>
      </c>
      <c r="O84" s="27">
        <f t="shared" si="1"/>
        <v>1096.58</v>
      </c>
    </row>
    <row r="85" spans="2:15">
      <c r="B85" t="s">
        <v>133</v>
      </c>
      <c r="N85">
        <v>3176048.49</v>
      </c>
      <c r="O85" s="27">
        <f t="shared" si="1"/>
        <v>3176.05</v>
      </c>
    </row>
    <row r="86" spans="2:15">
      <c r="B86" t="s">
        <v>134</v>
      </c>
      <c r="N86">
        <v>1633122.71</v>
      </c>
      <c r="O86" s="27">
        <f t="shared" si="1"/>
        <v>1633.12</v>
      </c>
    </row>
    <row r="87" spans="2:15">
      <c r="B87" t="s">
        <v>135</v>
      </c>
      <c r="N87">
        <v>1667008.8699999999</v>
      </c>
      <c r="O87" s="27">
        <f t="shared" si="1"/>
        <v>1667.01</v>
      </c>
    </row>
    <row r="88" spans="2:15">
      <c r="B88" t="s">
        <v>136</v>
      </c>
      <c r="N88">
        <v>893413.23</v>
      </c>
      <c r="O88" s="27">
        <f t="shared" si="1"/>
        <v>893.41</v>
      </c>
    </row>
    <row r="89" spans="2:15">
      <c r="B89" t="s">
        <v>137</v>
      </c>
      <c r="N89">
        <v>6699512.5</v>
      </c>
      <c r="O89" s="27">
        <f t="shared" si="1"/>
        <v>6699.51</v>
      </c>
    </row>
    <row r="90" spans="2:15">
      <c r="B90" t="s">
        <v>138</v>
      </c>
      <c r="N90">
        <v>2286859.2599999998</v>
      </c>
      <c r="O90" s="27">
        <f t="shared" si="1"/>
        <v>2286.86</v>
      </c>
    </row>
    <row r="91" spans="2:15">
      <c r="B91" t="s">
        <v>139</v>
      </c>
      <c r="N91">
        <v>1226406.79</v>
      </c>
      <c r="O91" s="27">
        <f t="shared" si="1"/>
        <v>1226.4100000000001</v>
      </c>
    </row>
    <row r="92" spans="2:15">
      <c r="B92" t="s">
        <v>140</v>
      </c>
      <c r="N92">
        <v>346356.23</v>
      </c>
      <c r="O92" s="27">
        <f t="shared" si="1"/>
        <v>346.36</v>
      </c>
    </row>
    <row r="93" spans="2:15">
      <c r="B93" t="s">
        <v>141</v>
      </c>
      <c r="N93">
        <v>14526904.93</v>
      </c>
      <c r="O93" s="27">
        <f t="shared" si="1"/>
        <v>14526.9</v>
      </c>
    </row>
    <row r="94" spans="2:15">
      <c r="B94" t="s">
        <v>142</v>
      </c>
      <c r="N94">
        <v>1120965.24</v>
      </c>
      <c r="O94" s="27">
        <f t="shared" si="1"/>
        <v>1120.97</v>
      </c>
    </row>
    <row r="95" spans="2:15">
      <c r="B95" t="s">
        <v>143</v>
      </c>
      <c r="N95">
        <v>9692297.1400000006</v>
      </c>
      <c r="O95" s="27">
        <f t="shared" si="1"/>
        <v>9692.2999999999993</v>
      </c>
    </row>
    <row r="96" spans="2:15">
      <c r="B96" t="s">
        <v>144</v>
      </c>
      <c r="N96">
        <v>5971148.6699999999</v>
      </c>
      <c r="O96" s="27">
        <f t="shared" si="1"/>
        <v>5971.15</v>
      </c>
    </row>
    <row r="97" spans="2:15">
      <c r="B97" t="s">
        <v>145</v>
      </c>
      <c r="N97">
        <v>18848072.119999997</v>
      </c>
      <c r="O97" s="27">
        <f t="shared" si="1"/>
        <v>18848.07</v>
      </c>
    </row>
    <row r="98" spans="2:15">
      <c r="B98" t="s">
        <v>146</v>
      </c>
      <c r="N98">
        <v>10415398.689999999</v>
      </c>
      <c r="O98" s="27">
        <f t="shared" si="1"/>
        <v>10415.4</v>
      </c>
    </row>
    <row r="99" spans="2:15">
      <c r="B99" t="s">
        <v>147</v>
      </c>
      <c r="N99">
        <v>1282600.69</v>
      </c>
      <c r="O99" s="27">
        <f t="shared" si="1"/>
        <v>1282.5999999999999</v>
      </c>
    </row>
    <row r="100" spans="2:15">
      <c r="B100" t="s">
        <v>148</v>
      </c>
      <c r="N100">
        <v>640647.98</v>
      </c>
      <c r="O100" s="27">
        <f t="shared" si="1"/>
        <v>640.65</v>
      </c>
    </row>
    <row r="101" spans="2:15">
      <c r="B101" t="s">
        <v>149</v>
      </c>
      <c r="N101">
        <v>1061835.67</v>
      </c>
      <c r="O101" s="27">
        <f t="shared" si="1"/>
        <v>1061.8399999999999</v>
      </c>
    </row>
    <row r="102" spans="2:15">
      <c r="B102" t="s">
        <v>150</v>
      </c>
      <c r="N102">
        <v>12168097.5</v>
      </c>
      <c r="O102" s="27">
        <f t="shared" si="1"/>
        <v>12168.1</v>
      </c>
    </row>
    <row r="103" spans="2:15">
      <c r="B103" t="s">
        <v>151</v>
      </c>
      <c r="N103">
        <v>261349.38</v>
      </c>
      <c r="O103" s="27">
        <f t="shared" si="1"/>
        <v>261.35000000000002</v>
      </c>
    </row>
    <row r="104" spans="2:15">
      <c r="B104" t="s">
        <v>152</v>
      </c>
      <c r="N104">
        <v>463000</v>
      </c>
      <c r="O104" s="27">
        <f t="shared" si="1"/>
        <v>463</v>
      </c>
    </row>
    <row r="105" spans="2:15">
      <c r="B105" t="s">
        <v>153</v>
      </c>
      <c r="N105">
        <v>24086255.380000003</v>
      </c>
      <c r="O105" s="27">
        <f t="shared" si="1"/>
        <v>24086.26</v>
      </c>
    </row>
    <row r="106" spans="2:15">
      <c r="B106" t="s">
        <v>154</v>
      </c>
      <c r="N106">
        <v>31641271.229999997</v>
      </c>
      <c r="O106" s="27">
        <f t="shared" si="1"/>
        <v>31641.27</v>
      </c>
    </row>
    <row r="107" spans="2:15">
      <c r="B107" t="s">
        <v>155</v>
      </c>
      <c r="N107">
        <v>11674916.98</v>
      </c>
      <c r="O107" s="27">
        <f t="shared" si="1"/>
        <v>11674.92</v>
      </c>
    </row>
    <row r="108" spans="2:15">
      <c r="B108" t="s">
        <v>156</v>
      </c>
      <c r="N108">
        <v>12319746.960000001</v>
      </c>
      <c r="O108" s="27">
        <f t="shared" si="1"/>
        <v>12319.75</v>
      </c>
    </row>
    <row r="109" spans="2:15">
      <c r="B109" t="s">
        <v>157</v>
      </c>
      <c r="N109">
        <v>17833722.780000001</v>
      </c>
      <c r="O109" s="27">
        <f t="shared" si="1"/>
        <v>17833.72</v>
      </c>
    </row>
    <row r="110" spans="2:15">
      <c r="B110" t="s">
        <v>158</v>
      </c>
      <c r="N110">
        <v>4430604.8999999994</v>
      </c>
      <c r="O110" s="27">
        <f t="shared" si="1"/>
        <v>4430.6000000000004</v>
      </c>
    </row>
    <row r="111" spans="2:15">
      <c r="B111" t="s">
        <v>159</v>
      </c>
      <c r="N111">
        <v>450324.53</v>
      </c>
      <c r="O111" s="27">
        <f t="shared" si="1"/>
        <v>450.32</v>
      </c>
    </row>
    <row r="112" spans="2:15">
      <c r="B112" t="s">
        <v>160</v>
      </c>
      <c r="N112">
        <v>2585680.77</v>
      </c>
      <c r="O112" s="27">
        <f t="shared" si="1"/>
        <v>2585.6799999999998</v>
      </c>
    </row>
    <row r="113" spans="2:15">
      <c r="B113" t="s">
        <v>161</v>
      </c>
      <c r="N113">
        <v>479000</v>
      </c>
      <c r="O113" s="27">
        <f t="shared" si="1"/>
        <v>479</v>
      </c>
    </row>
    <row r="114" spans="2:15">
      <c r="B114" t="s">
        <v>162</v>
      </c>
      <c r="N114">
        <v>7378807.0099999998</v>
      </c>
      <c r="O114" s="27">
        <f t="shared" si="1"/>
        <v>7378.81</v>
      </c>
    </row>
    <row r="115" spans="2:15">
      <c r="B115" t="s">
        <v>163</v>
      </c>
      <c r="N115">
        <v>1128787.03</v>
      </c>
      <c r="O115" s="27">
        <f t="shared" si="1"/>
        <v>1128.79</v>
      </c>
    </row>
    <row r="116" spans="2:15">
      <c r="B116" t="s">
        <v>164</v>
      </c>
      <c r="N116">
        <v>712471.44000000006</v>
      </c>
      <c r="O116" s="27">
        <f t="shared" si="1"/>
        <v>712.47</v>
      </c>
    </row>
    <row r="117" spans="2:15">
      <c r="B117" t="s">
        <v>165</v>
      </c>
      <c r="N117">
        <v>8302171.9596000006</v>
      </c>
      <c r="O117" s="27">
        <f t="shared" si="1"/>
        <v>8302.17</v>
      </c>
    </row>
    <row r="118" spans="2:15">
      <c r="B118" t="s">
        <v>166</v>
      </c>
      <c r="N118">
        <v>5171110.93</v>
      </c>
      <c r="O118" s="27">
        <f t="shared" si="1"/>
        <v>5171.1099999999997</v>
      </c>
    </row>
    <row r="119" spans="2:15">
      <c r="B119" t="s">
        <v>167</v>
      </c>
      <c r="N119">
        <v>482000</v>
      </c>
      <c r="O119" s="27">
        <f t="shared" si="1"/>
        <v>482</v>
      </c>
    </row>
    <row r="120" spans="2:15">
      <c r="B120" t="s">
        <v>168</v>
      </c>
      <c r="N120">
        <v>12989720.199999999</v>
      </c>
      <c r="O120" s="27">
        <f t="shared" si="1"/>
        <v>12989.72</v>
      </c>
    </row>
    <row r="121" spans="2:15">
      <c r="B121" t="s">
        <v>169</v>
      </c>
      <c r="N121">
        <v>235000</v>
      </c>
      <c r="O121" s="27">
        <f t="shared" si="1"/>
        <v>235</v>
      </c>
    </row>
    <row r="122" spans="2:15">
      <c r="B122" t="s">
        <v>170</v>
      </c>
      <c r="N122">
        <v>5726195.25</v>
      </c>
      <c r="O122" s="27">
        <f t="shared" si="1"/>
        <v>5726.2</v>
      </c>
    </row>
    <row r="123" spans="2:15">
      <c r="B123" t="s">
        <v>171</v>
      </c>
      <c r="N123">
        <v>347000</v>
      </c>
      <c r="O123" s="27">
        <f t="shared" si="1"/>
        <v>347</v>
      </c>
    </row>
    <row r="124" spans="2:15">
      <c r="B124" t="s">
        <v>172</v>
      </c>
      <c r="N124">
        <v>341000</v>
      </c>
      <c r="O124" s="27">
        <f t="shared" si="1"/>
        <v>341</v>
      </c>
    </row>
    <row r="125" spans="2:15">
      <c r="B125" t="s">
        <v>173</v>
      </c>
      <c r="N125">
        <v>4196026.08</v>
      </c>
      <c r="O125" s="27">
        <f t="shared" si="1"/>
        <v>4196.03</v>
      </c>
    </row>
    <row r="126" spans="2:15">
      <c r="B126" t="s">
        <v>174</v>
      </c>
      <c r="N126">
        <v>350000</v>
      </c>
      <c r="O126" s="27">
        <f t="shared" si="1"/>
        <v>350</v>
      </c>
    </row>
    <row r="127" spans="2:15">
      <c r="B127" t="s">
        <v>175</v>
      </c>
      <c r="N127">
        <v>1611277.3699999999</v>
      </c>
      <c r="O127" s="27">
        <f t="shared" si="1"/>
        <v>1611.28</v>
      </c>
    </row>
    <row r="128" spans="2:15">
      <c r="B128" t="s">
        <v>176</v>
      </c>
      <c r="N128">
        <v>10372539.140000001</v>
      </c>
      <c r="O128" s="27">
        <f t="shared" si="1"/>
        <v>10372.540000000001</v>
      </c>
    </row>
    <row r="129" spans="2:15">
      <c r="B129" t="s">
        <v>177</v>
      </c>
      <c r="N129">
        <v>1397586.98</v>
      </c>
      <c r="O129" s="27">
        <f t="shared" si="1"/>
        <v>1397.59</v>
      </c>
    </row>
    <row r="130" spans="2:15">
      <c r="B130" t="s">
        <v>178</v>
      </c>
      <c r="N130">
        <v>3698074.13</v>
      </c>
      <c r="O130" s="27">
        <f t="shared" si="1"/>
        <v>3698.07</v>
      </c>
    </row>
    <row r="131" spans="2:15">
      <c r="B131" t="s">
        <v>179</v>
      </c>
      <c r="N131">
        <v>6966551.5800000001</v>
      </c>
      <c r="O131" s="27">
        <f t="shared" si="1"/>
        <v>6966.55</v>
      </c>
    </row>
    <row r="132" spans="2:15">
      <c r="B132" t="s">
        <v>180</v>
      </c>
      <c r="N132">
        <v>1646082.82</v>
      </c>
      <c r="O132" s="27">
        <f t="shared" si="1"/>
        <v>1646.08</v>
      </c>
    </row>
    <row r="133" spans="2:15">
      <c r="B133" t="s">
        <v>181</v>
      </c>
      <c r="N133">
        <v>5939526.9199999999</v>
      </c>
      <c r="O133" s="27">
        <f t="shared" si="1"/>
        <v>5939.53</v>
      </c>
    </row>
    <row r="134" spans="2:15">
      <c r="B134" t="s">
        <v>182</v>
      </c>
      <c r="N134">
        <v>8351449.54</v>
      </c>
      <c r="O134" s="27">
        <f t="shared" si="1"/>
        <v>8351.4500000000007</v>
      </c>
    </row>
    <row r="135" spans="2:15">
      <c r="B135" t="s">
        <v>183</v>
      </c>
      <c r="N135">
        <v>218254.5</v>
      </c>
      <c r="O135" s="27">
        <f t="shared" ref="O135:O198" si="2">ROUND(N135/1000,2)</f>
        <v>218.25</v>
      </c>
    </row>
    <row r="136" spans="2:15">
      <c r="B136" t="s">
        <v>184</v>
      </c>
      <c r="N136">
        <v>547550.96</v>
      </c>
      <c r="O136" s="27">
        <f t="shared" si="2"/>
        <v>547.54999999999995</v>
      </c>
    </row>
    <row r="137" spans="2:15">
      <c r="B137" t="s">
        <v>185</v>
      </c>
      <c r="N137">
        <v>13892093.119999999</v>
      </c>
      <c r="O137" s="27">
        <f t="shared" si="2"/>
        <v>13892.09</v>
      </c>
    </row>
    <row r="138" spans="2:15">
      <c r="B138" t="s">
        <v>186</v>
      </c>
      <c r="N138">
        <v>3805207.2800000003</v>
      </c>
      <c r="O138" s="27">
        <f t="shared" si="2"/>
        <v>3805.21</v>
      </c>
    </row>
    <row r="139" spans="2:15">
      <c r="B139" t="s">
        <v>187</v>
      </c>
      <c r="N139">
        <v>1241572.7381000002</v>
      </c>
      <c r="O139" s="27">
        <f t="shared" si="2"/>
        <v>1241.57</v>
      </c>
    </row>
    <row r="140" spans="2:15">
      <c r="B140" t="s">
        <v>188</v>
      </c>
      <c r="N140">
        <v>2963676.46</v>
      </c>
      <c r="O140" s="27">
        <f t="shared" si="2"/>
        <v>2963.68</v>
      </c>
    </row>
    <row r="141" spans="2:15">
      <c r="B141" t="s">
        <v>189</v>
      </c>
      <c r="N141">
        <v>5362361.0099999988</v>
      </c>
      <c r="O141" s="27">
        <f t="shared" si="2"/>
        <v>5362.36</v>
      </c>
    </row>
    <row r="142" spans="2:15">
      <c r="B142" t="s">
        <v>190</v>
      </c>
      <c r="N142">
        <v>23977390.110000003</v>
      </c>
      <c r="O142" s="27">
        <f t="shared" si="2"/>
        <v>23977.39</v>
      </c>
    </row>
    <row r="143" spans="2:15">
      <c r="B143" t="s">
        <v>191</v>
      </c>
      <c r="N143">
        <v>1434078.32</v>
      </c>
      <c r="O143" s="27">
        <f t="shared" si="2"/>
        <v>1434.08</v>
      </c>
    </row>
    <row r="144" spans="2:15">
      <c r="B144" t="s">
        <v>192</v>
      </c>
      <c r="N144">
        <v>967572</v>
      </c>
      <c r="O144" s="27">
        <f t="shared" si="2"/>
        <v>967.57</v>
      </c>
    </row>
    <row r="145" spans="2:15">
      <c r="B145" t="s">
        <v>193</v>
      </c>
      <c r="N145">
        <v>9204450.4900000002</v>
      </c>
      <c r="O145" s="27">
        <f t="shared" si="2"/>
        <v>9204.4500000000007</v>
      </c>
    </row>
    <row r="146" spans="2:15">
      <c r="B146" t="s">
        <v>194</v>
      </c>
      <c r="N146">
        <v>9572333.5</v>
      </c>
      <c r="O146" s="27">
        <f t="shared" si="2"/>
        <v>9572.33</v>
      </c>
    </row>
    <row r="147" spans="2:15">
      <c r="B147" t="s">
        <v>195</v>
      </c>
      <c r="N147">
        <v>12595346.5</v>
      </c>
      <c r="O147" s="27">
        <f t="shared" si="2"/>
        <v>12595.35</v>
      </c>
    </row>
    <row r="148" spans="2:15">
      <c r="B148" t="s">
        <v>196</v>
      </c>
      <c r="N148">
        <v>11213614.210000001</v>
      </c>
      <c r="O148" s="27">
        <f t="shared" si="2"/>
        <v>11213.61</v>
      </c>
    </row>
    <row r="149" spans="2:15">
      <c r="B149" t="s">
        <v>197</v>
      </c>
      <c r="N149">
        <v>1730890.42</v>
      </c>
      <c r="O149" s="27">
        <f t="shared" si="2"/>
        <v>1730.89</v>
      </c>
    </row>
    <row r="150" spans="2:15">
      <c r="B150" t="s">
        <v>198</v>
      </c>
      <c r="N150">
        <v>4148676.29</v>
      </c>
      <c r="O150" s="27">
        <f t="shared" si="2"/>
        <v>4148.68</v>
      </c>
    </row>
    <row r="151" spans="2:15">
      <c r="B151" t="s">
        <v>199</v>
      </c>
      <c r="N151">
        <v>2780988.82</v>
      </c>
      <c r="O151" s="27">
        <f t="shared" si="2"/>
        <v>2780.99</v>
      </c>
    </row>
    <row r="152" spans="2:15">
      <c r="B152" t="s">
        <v>200</v>
      </c>
      <c r="N152">
        <v>2052965.63</v>
      </c>
      <c r="O152" s="27">
        <f t="shared" si="2"/>
        <v>2052.9699999999998</v>
      </c>
    </row>
    <row r="153" spans="2:15">
      <c r="B153" t="s">
        <v>201</v>
      </c>
      <c r="N153">
        <v>4580319.8</v>
      </c>
      <c r="O153" s="27">
        <f t="shared" si="2"/>
        <v>4580.32</v>
      </c>
    </row>
    <row r="154" spans="2:15">
      <c r="B154" t="s">
        <v>202</v>
      </c>
      <c r="N154">
        <v>1469152.3199999998</v>
      </c>
      <c r="O154" s="27">
        <f t="shared" si="2"/>
        <v>1469.15</v>
      </c>
    </row>
    <row r="155" spans="2:15">
      <c r="B155" t="s">
        <v>203</v>
      </c>
      <c r="N155">
        <v>5215976</v>
      </c>
      <c r="O155" s="27">
        <f t="shared" si="2"/>
        <v>5215.9799999999996</v>
      </c>
    </row>
    <row r="156" spans="2:15">
      <c r="B156" t="s">
        <v>204</v>
      </c>
      <c r="N156">
        <v>1196798.4600000002</v>
      </c>
      <c r="O156" s="27">
        <f t="shared" si="2"/>
        <v>1196.8</v>
      </c>
    </row>
    <row r="157" spans="2:15">
      <c r="B157" t="s">
        <v>205</v>
      </c>
      <c r="N157">
        <v>1196798.4600000002</v>
      </c>
      <c r="O157" s="27">
        <f t="shared" si="2"/>
        <v>1196.8</v>
      </c>
    </row>
    <row r="158" spans="2:15">
      <c r="B158" t="s">
        <v>206</v>
      </c>
      <c r="N158">
        <v>2679822.96</v>
      </c>
      <c r="O158" s="27">
        <f t="shared" si="2"/>
        <v>2679.82</v>
      </c>
    </row>
    <row r="159" spans="2:15">
      <c r="B159" t="s">
        <v>207</v>
      </c>
      <c r="N159">
        <v>4512383.0500000007</v>
      </c>
      <c r="O159" s="27">
        <f t="shared" si="2"/>
        <v>4512.38</v>
      </c>
    </row>
    <row r="160" spans="2:15">
      <c r="B160" t="s">
        <v>208</v>
      </c>
      <c r="N160">
        <v>1840199.69</v>
      </c>
      <c r="O160" s="27">
        <f t="shared" si="2"/>
        <v>1840.2</v>
      </c>
    </row>
    <row r="161" spans="2:15">
      <c r="B161" t="s">
        <v>209</v>
      </c>
      <c r="N161">
        <v>1284958.55</v>
      </c>
      <c r="O161" s="27">
        <f t="shared" si="2"/>
        <v>1284.96</v>
      </c>
    </row>
    <row r="162" spans="2:15">
      <c r="B162" t="s">
        <v>210</v>
      </c>
      <c r="N162">
        <v>1457800.3199999998</v>
      </c>
      <c r="O162" s="27">
        <f t="shared" si="2"/>
        <v>1457.8</v>
      </c>
    </row>
    <row r="163" spans="2:15">
      <c r="B163" t="s">
        <v>211</v>
      </c>
      <c r="N163">
        <v>1565926.93</v>
      </c>
      <c r="O163" s="27">
        <f t="shared" si="2"/>
        <v>1565.93</v>
      </c>
    </row>
    <row r="164" spans="2:15">
      <c r="B164" t="s">
        <v>212</v>
      </c>
      <c r="N164">
        <v>2306678.94</v>
      </c>
      <c r="O164" s="27">
        <f t="shared" si="2"/>
        <v>2306.6799999999998</v>
      </c>
    </row>
    <row r="165" spans="2:15">
      <c r="B165" t="s">
        <v>213</v>
      </c>
      <c r="N165">
        <v>1434613.63</v>
      </c>
      <c r="O165" s="27">
        <f t="shared" si="2"/>
        <v>1434.61</v>
      </c>
    </row>
    <row r="166" spans="2:15">
      <c r="B166" t="s">
        <v>214</v>
      </c>
      <c r="N166">
        <v>544601.31999999995</v>
      </c>
      <c r="O166" s="27">
        <f t="shared" si="2"/>
        <v>544.6</v>
      </c>
    </row>
    <row r="167" spans="2:15">
      <c r="B167" t="s">
        <v>215</v>
      </c>
      <c r="N167">
        <v>1122162.6500000001</v>
      </c>
      <c r="O167" s="27">
        <f t="shared" si="2"/>
        <v>1122.1600000000001</v>
      </c>
    </row>
    <row r="168" spans="2:15">
      <c r="B168" t="s">
        <v>216</v>
      </c>
      <c r="N168">
        <v>4329326.33</v>
      </c>
      <c r="O168" s="27">
        <f t="shared" si="2"/>
        <v>4329.33</v>
      </c>
    </row>
    <row r="169" spans="2:15">
      <c r="B169" t="s">
        <v>217</v>
      </c>
      <c r="N169">
        <v>2075243.21</v>
      </c>
      <c r="O169" s="27">
        <f t="shared" si="2"/>
        <v>2075.2399999999998</v>
      </c>
    </row>
    <row r="170" spans="2:15">
      <c r="B170" t="s">
        <v>218</v>
      </c>
      <c r="N170">
        <v>1560487.38</v>
      </c>
      <c r="O170" s="27">
        <f t="shared" si="2"/>
        <v>1560.49</v>
      </c>
    </row>
    <row r="171" spans="2:15">
      <c r="B171" t="s">
        <v>219</v>
      </c>
      <c r="N171">
        <v>406832.44999999995</v>
      </c>
      <c r="O171" s="27">
        <f t="shared" si="2"/>
        <v>406.83</v>
      </c>
    </row>
    <row r="172" spans="2:15">
      <c r="B172" t="s">
        <v>220</v>
      </c>
      <c r="N172">
        <v>1565713.5</v>
      </c>
      <c r="O172" s="27">
        <f t="shared" si="2"/>
        <v>1565.71</v>
      </c>
    </row>
    <row r="173" spans="2:15">
      <c r="B173" t="s">
        <v>221</v>
      </c>
      <c r="N173">
        <v>2909489.96</v>
      </c>
      <c r="O173" s="27">
        <f t="shared" si="2"/>
        <v>2909.49</v>
      </c>
    </row>
    <row r="174" spans="2:15">
      <c r="B174" t="s">
        <v>222</v>
      </c>
      <c r="N174">
        <v>3870765.56</v>
      </c>
      <c r="O174" s="27">
        <f t="shared" si="2"/>
        <v>3870.77</v>
      </c>
    </row>
    <row r="175" spans="2:15">
      <c r="B175" t="s">
        <v>223</v>
      </c>
      <c r="N175">
        <v>1225759.55</v>
      </c>
      <c r="O175" s="27">
        <f t="shared" si="2"/>
        <v>1225.76</v>
      </c>
    </row>
    <row r="176" spans="2:15">
      <c r="B176" t="s">
        <v>224</v>
      </c>
      <c r="N176">
        <v>1293670.2000000002</v>
      </c>
      <c r="O176" s="27">
        <f t="shared" si="2"/>
        <v>1293.67</v>
      </c>
    </row>
    <row r="177" spans="2:15">
      <c r="B177" t="s">
        <v>225</v>
      </c>
      <c r="N177">
        <v>1947811.16</v>
      </c>
      <c r="O177" s="27">
        <f t="shared" si="2"/>
        <v>1947.81</v>
      </c>
    </row>
    <row r="178" spans="2:15">
      <c r="B178" t="s">
        <v>226</v>
      </c>
      <c r="N178">
        <v>3401805.57</v>
      </c>
      <c r="O178" s="27">
        <f t="shared" si="2"/>
        <v>3401.81</v>
      </c>
    </row>
    <row r="179" spans="2:15">
      <c r="B179" t="s">
        <v>227</v>
      </c>
      <c r="N179">
        <v>4226488.34</v>
      </c>
      <c r="O179" s="27">
        <f t="shared" si="2"/>
        <v>4226.49</v>
      </c>
    </row>
    <row r="180" spans="2:15">
      <c r="B180" t="s">
        <v>228</v>
      </c>
      <c r="N180">
        <v>2188018.42</v>
      </c>
      <c r="O180" s="27">
        <f t="shared" si="2"/>
        <v>2188.02</v>
      </c>
    </row>
    <row r="181" spans="2:15">
      <c r="B181" t="s">
        <v>229</v>
      </c>
      <c r="N181">
        <v>1796565.58</v>
      </c>
      <c r="O181" s="27">
        <f t="shared" si="2"/>
        <v>1796.57</v>
      </c>
    </row>
    <row r="182" spans="2:15">
      <c r="B182" t="s">
        <v>230</v>
      </c>
      <c r="N182">
        <v>2968348.84</v>
      </c>
      <c r="O182" s="27">
        <f t="shared" si="2"/>
        <v>2968.35</v>
      </c>
    </row>
    <row r="183" spans="2:15">
      <c r="B183" t="s">
        <v>231</v>
      </c>
      <c r="N183">
        <v>1805755.06</v>
      </c>
      <c r="O183" s="27">
        <f t="shared" si="2"/>
        <v>1805.76</v>
      </c>
    </row>
    <row r="184" spans="2:15">
      <c r="B184" t="s">
        <v>232</v>
      </c>
      <c r="N184">
        <v>797074.47000000009</v>
      </c>
      <c r="O184" s="27">
        <f t="shared" si="2"/>
        <v>797.07</v>
      </c>
    </row>
    <row r="185" spans="2:15">
      <c r="B185" t="s">
        <v>233</v>
      </c>
      <c r="N185">
        <v>1533170.96</v>
      </c>
      <c r="O185" s="27">
        <f t="shared" si="2"/>
        <v>1533.17</v>
      </c>
    </row>
    <row r="186" spans="2:15">
      <c r="B186" t="s">
        <v>234</v>
      </c>
      <c r="N186">
        <v>2102077.6</v>
      </c>
      <c r="O186" s="27">
        <f t="shared" si="2"/>
        <v>2102.08</v>
      </c>
    </row>
    <row r="187" spans="2:15">
      <c r="B187" t="s">
        <v>235</v>
      </c>
      <c r="N187">
        <v>1438838.81</v>
      </c>
      <c r="O187" s="27">
        <f t="shared" si="2"/>
        <v>1438.84</v>
      </c>
    </row>
    <row r="188" spans="2:15">
      <c r="B188" t="s">
        <v>236</v>
      </c>
      <c r="N188">
        <v>1952765.17</v>
      </c>
      <c r="O188" s="27">
        <f t="shared" si="2"/>
        <v>1952.77</v>
      </c>
    </row>
    <row r="189" spans="2:15">
      <c r="B189" t="s">
        <v>237</v>
      </c>
      <c r="N189">
        <v>107693.31</v>
      </c>
      <c r="O189" s="27">
        <f t="shared" si="2"/>
        <v>107.69</v>
      </c>
    </row>
    <row r="190" spans="2:15">
      <c r="B190" t="s">
        <v>238</v>
      </c>
      <c r="N190">
        <v>460627.35</v>
      </c>
      <c r="O190" s="27">
        <f t="shared" si="2"/>
        <v>460.63</v>
      </c>
    </row>
    <row r="191" spans="2:15">
      <c r="B191" t="s">
        <v>239</v>
      </c>
      <c r="N191">
        <v>1416462.61</v>
      </c>
      <c r="O191" s="27">
        <f t="shared" si="2"/>
        <v>1416.46</v>
      </c>
    </row>
    <row r="192" spans="2:15">
      <c r="B192" t="s">
        <v>240</v>
      </c>
      <c r="N192">
        <v>1152987.42</v>
      </c>
      <c r="O192" s="27">
        <f t="shared" si="2"/>
        <v>1152.99</v>
      </c>
    </row>
    <row r="193" spans="2:15">
      <c r="B193" t="s">
        <v>85</v>
      </c>
      <c r="N193">
        <v>907598.65</v>
      </c>
      <c r="O193" s="27">
        <f t="shared" si="2"/>
        <v>907.6</v>
      </c>
    </row>
    <row r="194" spans="2:15">
      <c r="B194" t="s">
        <v>241</v>
      </c>
      <c r="N194">
        <v>483701.56</v>
      </c>
      <c r="O194" s="27">
        <f t="shared" si="2"/>
        <v>483.7</v>
      </c>
    </row>
    <row r="195" spans="2:15">
      <c r="B195" t="s">
        <v>242</v>
      </c>
      <c r="N195">
        <v>486321.8</v>
      </c>
      <c r="O195" s="27">
        <f t="shared" si="2"/>
        <v>486.32</v>
      </c>
    </row>
    <row r="196" spans="2:15">
      <c r="B196" t="s">
        <v>84</v>
      </c>
      <c r="N196">
        <v>481706</v>
      </c>
      <c r="O196" s="27">
        <f t="shared" si="2"/>
        <v>481.71</v>
      </c>
    </row>
    <row r="197" spans="2:15">
      <c r="B197" t="s">
        <v>243</v>
      </c>
      <c r="N197">
        <v>378110.93999999994</v>
      </c>
      <c r="O197" s="27">
        <f t="shared" si="2"/>
        <v>378.11</v>
      </c>
    </row>
    <row r="198" spans="2:15">
      <c r="B198" t="s">
        <v>244</v>
      </c>
      <c r="N198">
        <v>1674558.59</v>
      </c>
      <c r="O198" s="27">
        <f t="shared" si="2"/>
        <v>1674.56</v>
      </c>
    </row>
    <row r="199" spans="2:15">
      <c r="N199" s="27">
        <f>SUM(N6:N198)</f>
        <v>655877231.42770004</v>
      </c>
      <c r="O199" s="27">
        <f>SUM(O6:O198)</f>
        <v>655877.26999999979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4</vt:lpstr>
      <vt:lpstr>Лист1</vt:lpstr>
      <vt:lpstr>Лист2</vt:lpstr>
      <vt:lpstr>'Приложение 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2016-07-28T07:27:04Z</dcterms:modified>
</cp:coreProperties>
</file>