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2" sheetId="1" r:id="rId1"/>
    <sheet name="Лист1" sheetId="2" r:id="rId2"/>
  </sheets>
  <definedNames>
    <definedName name="_xlnm.Print_Area" localSheetId="0">'Приложение 2'!$A$1:$L$20</definedName>
  </definedNames>
  <calcPr calcId="125725"/>
</workbook>
</file>

<file path=xl/calcChain.xml><?xml version="1.0" encoding="utf-8"?>
<calcChain xmlns="http://schemas.openxmlformats.org/spreadsheetml/2006/main">
  <c r="N73" i="2"/>
  <c r="O73"/>
  <c r="P73"/>
  <c r="Q73"/>
  <c r="R73"/>
  <c r="M73"/>
  <c r="Q71"/>
  <c r="Q72"/>
  <c r="Q70"/>
  <c r="P71"/>
  <c r="P72"/>
  <c r="P70"/>
  <c r="O71"/>
  <c r="O72"/>
  <c r="O70"/>
  <c r="N71"/>
  <c r="N72"/>
  <c r="N70"/>
  <c r="R71"/>
  <c r="R72"/>
  <c r="R70"/>
  <c r="S58"/>
  <c r="S57"/>
  <c r="S56"/>
  <c r="O60"/>
  <c r="Q57"/>
  <c r="R57" s="1"/>
  <c r="Q58"/>
  <c r="R58" s="1"/>
  <c r="Q56"/>
  <c r="R56" s="1"/>
  <c r="O57"/>
  <c r="O58"/>
  <c r="O56"/>
  <c r="M57"/>
  <c r="M58"/>
  <c r="M56"/>
  <c r="H42"/>
  <c r="I42" s="1"/>
  <c r="F60"/>
  <c r="F61"/>
  <c r="F62"/>
  <c r="F63"/>
  <c r="F64"/>
  <c r="F65"/>
  <c r="F66"/>
  <c r="F67"/>
  <c r="F68"/>
  <c r="F69"/>
  <c r="F70"/>
  <c r="F71"/>
  <c r="F72"/>
  <c r="F73"/>
  <c r="F74"/>
  <c r="F75"/>
  <c r="F76"/>
  <c r="F59"/>
  <c r="F47"/>
  <c r="F48"/>
  <c r="F49"/>
  <c r="F50"/>
  <c r="F51"/>
  <c r="F52"/>
  <c r="F53"/>
  <c r="F54"/>
  <c r="F55"/>
  <c r="F56"/>
  <c r="F57"/>
  <c r="F46"/>
  <c r="F43"/>
  <c r="C21"/>
  <c r="C8"/>
  <c r="C6"/>
  <c r="M115"/>
  <c r="S115" s="1"/>
  <c r="M114"/>
  <c r="S114" s="1"/>
  <c r="M113"/>
  <c r="S113" s="1"/>
  <c r="M112"/>
  <c r="S112" s="1"/>
  <c r="M111"/>
  <c r="S111" s="1"/>
  <c r="M110"/>
  <c r="S110" s="1"/>
  <c r="M109"/>
  <c r="S109" s="1"/>
  <c r="M108"/>
  <c r="S108" s="1"/>
  <c r="M107"/>
  <c r="S107" s="1"/>
  <c r="M106"/>
  <c r="S106" s="1"/>
  <c r="M105"/>
  <c r="S105" s="1"/>
  <c r="M104"/>
  <c r="S104" s="1"/>
  <c r="M103"/>
  <c r="S103" s="1"/>
  <c r="M102"/>
  <c r="S102" s="1"/>
  <c r="M101"/>
  <c r="S101" s="1"/>
  <c r="M100"/>
  <c r="S100" s="1"/>
  <c r="M99"/>
  <c r="S99" s="1"/>
  <c r="M98"/>
  <c r="S98" s="1"/>
  <c r="R97"/>
  <c r="Q97"/>
  <c r="P97"/>
  <c r="O97"/>
  <c r="L97"/>
  <c r="M96"/>
  <c r="S96" s="1"/>
  <c r="M95"/>
  <c r="S95" s="1"/>
  <c r="M94"/>
  <c r="S94" s="1"/>
  <c r="M93"/>
  <c r="S93" s="1"/>
  <c r="M92"/>
  <c r="S92" s="1"/>
  <c r="M91"/>
  <c r="S91" s="1"/>
  <c r="M90"/>
  <c r="S90" s="1"/>
  <c r="M89"/>
  <c r="S89" s="1"/>
  <c r="M88"/>
  <c r="S88" s="1"/>
  <c r="M87"/>
  <c r="S87" s="1"/>
  <c r="M86"/>
  <c r="S86" s="1"/>
  <c r="M85"/>
  <c r="S85" s="1"/>
  <c r="R84"/>
  <c r="R81" s="1"/>
  <c r="Q84"/>
  <c r="P84"/>
  <c r="O84"/>
  <c r="O81" s="1"/>
  <c r="L84"/>
  <c r="M83"/>
  <c r="S83" s="1"/>
  <c r="S82" s="1"/>
  <c r="R82"/>
  <c r="Q82"/>
  <c r="P82"/>
  <c r="O82"/>
  <c r="L82"/>
  <c r="Q81"/>
  <c r="P81"/>
  <c r="L81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6"/>
  <c r="T95"/>
  <c r="T94"/>
  <c r="T93"/>
  <c r="T92"/>
  <c r="T91"/>
  <c r="T90"/>
  <c r="T89"/>
  <c r="T88"/>
  <c r="T87"/>
  <c r="T86"/>
  <c r="T85"/>
  <c r="T83"/>
  <c r="T82" s="1"/>
  <c r="R59" l="1"/>
  <c r="M84"/>
  <c r="S84"/>
  <c r="S81" s="1"/>
  <c r="S97"/>
  <c r="M97"/>
  <c r="T84"/>
  <c r="M82"/>
  <c r="T97"/>
  <c r="T81" s="1"/>
  <c r="M81" l="1"/>
  <c r="F45" l="1"/>
  <c r="G46"/>
  <c r="G48"/>
  <c r="D48" s="1"/>
  <c r="G52"/>
  <c r="D52" s="1"/>
  <c r="G56"/>
  <c r="D56" s="1"/>
  <c r="F58"/>
  <c r="E58"/>
  <c r="E45"/>
  <c r="I10"/>
  <c r="I11"/>
  <c r="I12"/>
  <c r="I13"/>
  <c r="I14"/>
  <c r="I15"/>
  <c r="I16"/>
  <c r="I17"/>
  <c r="I18"/>
  <c r="I19"/>
  <c r="I20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7"/>
  <c r="J7" s="1"/>
  <c r="C42"/>
  <c r="F42" l="1"/>
  <c r="E42"/>
  <c r="D46"/>
  <c r="I21"/>
  <c r="I8"/>
  <c r="K8" l="1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K5" l="1"/>
  <c r="C5" l="1"/>
  <c r="I6"/>
  <c r="J6" s="1"/>
  <c r="I5" l="1"/>
  <c r="J5" s="1"/>
  <c r="G62" l="1"/>
  <c r="D62" s="1"/>
  <c r="H57"/>
  <c r="G57" s="1"/>
  <c r="D57" s="1"/>
  <c r="H66"/>
  <c r="G66"/>
  <c r="D66" s="1"/>
  <c r="H69"/>
  <c r="G69" s="1"/>
  <c r="D69" s="1"/>
  <c r="H72"/>
  <c r="G72" s="1"/>
  <c r="D72" s="1"/>
  <c r="H73"/>
  <c r="G73" s="1"/>
  <c r="D73" s="1"/>
  <c r="H44"/>
  <c r="G44" s="1"/>
  <c r="D44" s="1"/>
  <c r="H49"/>
  <c r="G49"/>
  <c r="D49" s="1"/>
  <c r="H70"/>
  <c r="G70" s="1"/>
  <c r="D70" s="1"/>
  <c r="H65"/>
  <c r="G65"/>
  <c r="D65" s="1"/>
  <c r="H63"/>
  <c r="G63" s="1"/>
  <c r="D63" s="1"/>
  <c r="H61"/>
  <c r="G61" s="1"/>
  <c r="D61" s="1"/>
  <c r="H76"/>
  <c r="G76" s="1"/>
  <c r="D76" s="1"/>
  <c r="H54"/>
  <c r="G54" s="1"/>
  <c r="D54" s="1"/>
  <c r="H75"/>
  <c r="G75" s="1"/>
  <c r="D75" s="1"/>
  <c r="H68"/>
  <c r="G68" s="1"/>
  <c r="D68" s="1"/>
  <c r="H53"/>
  <c r="G53" s="1"/>
  <c r="D53" s="1"/>
  <c r="H47"/>
  <c r="G47" s="1"/>
  <c r="H64"/>
  <c r="G64" s="1"/>
  <c r="D64" s="1"/>
  <c r="H59"/>
  <c r="G59" s="1"/>
  <c r="H50"/>
  <c r="G50" s="1"/>
  <c r="D50" s="1"/>
  <c r="H43"/>
  <c r="G43" s="1"/>
  <c r="H74"/>
  <c r="G74" s="1"/>
  <c r="D74" s="1"/>
  <c r="H60"/>
  <c r="G60" s="1"/>
  <c r="D60" s="1"/>
  <c r="H51"/>
  <c r="G51" s="1"/>
  <c r="D51" s="1"/>
  <c r="H71"/>
  <c r="G71" s="1"/>
  <c r="D71" s="1"/>
  <c r="H55"/>
  <c r="G55"/>
  <c r="D55" s="1"/>
  <c r="G67"/>
  <c r="D67" s="1"/>
  <c r="H67"/>
  <c r="H62"/>
  <c r="G45" l="1"/>
  <c r="D47"/>
  <c r="D59"/>
  <c r="G58"/>
  <c r="G42" s="1"/>
  <c r="H45"/>
  <c r="D43"/>
  <c r="H58"/>
  <c r="J42" l="1"/>
  <c r="D58"/>
  <c r="D45"/>
</calcChain>
</file>

<file path=xl/sharedStrings.xml><?xml version="1.0" encoding="utf-8"?>
<sst xmlns="http://schemas.openxmlformats.org/spreadsheetml/2006/main" count="178" uniqueCount="86">
  <si>
    <t>к приказу Департамента жилищно-коммунального хозяйства</t>
  </si>
  <si>
    <t xml:space="preserve"> и энергетики Воронежской области</t>
  </si>
  <si>
    <t>от __________________ №_________</t>
  </si>
  <si>
    <t>№ п/п</t>
  </si>
  <si>
    <t>Адрес МКД</t>
  </si>
  <si>
    <t>Количество этажей</t>
  </si>
  <si>
    <t>Плановая дата завершения работ</t>
  </si>
  <si>
    <t>Итого по субъекту:</t>
  </si>
  <si>
    <t>Итого по городское поселение - город Россошь</t>
  </si>
  <si>
    <t>г. Россошь, ул. Простеева, д. 13</t>
  </si>
  <si>
    <t>РО</t>
  </si>
  <si>
    <t xml:space="preserve">г. Нововоронеж, проезд Парковый, д. 2 </t>
  </si>
  <si>
    <t>г. Нововоронеж, ул. Первомайская, д. 5</t>
  </si>
  <si>
    <t>г. Нововоронеж, ул. Набережная, д. 6</t>
  </si>
  <si>
    <t>г. Нововронеж, ул. Набережная, д. 8Б</t>
  </si>
  <si>
    <t>г. Нововоронеж, ул. Набережная, д. 27А</t>
  </si>
  <si>
    <t>г. Нововоронеж, Набережная, д. 36</t>
  </si>
  <si>
    <t>г. Нововоронеж, ул. Набережная, д. 38</t>
  </si>
  <si>
    <t>г. Нововоронеж, ул. Первомайская, д. 15</t>
  </si>
  <si>
    <t>г. Нововоронеж, ул. Победы, д. 3</t>
  </si>
  <si>
    <t>г. Нововоронеж, ул. Победы, д. 7</t>
  </si>
  <si>
    <t>г. Нововронеж, ул. Победы, д. 18</t>
  </si>
  <si>
    <t>г. Нововоронеж, ул. Космонавтов, д. 17</t>
  </si>
  <si>
    <t>Х</t>
  </si>
  <si>
    <t>Итого по городской округ - город Нововоронеж</t>
  </si>
  <si>
    <t>г. Воронеж, пр-кт. Патриотов, д. 30</t>
  </si>
  <si>
    <t>г. Воронеж, пр-кт. Патриотов, д. 38</t>
  </si>
  <si>
    <t>г. Воронеж, ул. 25 Января, д. 70</t>
  </si>
  <si>
    <t>г. Воронеж, ул. Артамонова, д. 22</t>
  </si>
  <si>
    <t>г. Воронеж, ул. Героев Сибиряков, д. 46</t>
  </si>
  <si>
    <t>г. Воронеж, ул. Киселева, д. 17</t>
  </si>
  <si>
    <t>г. Воронеж, ул. Космонавта Комарова, д. 13</t>
  </si>
  <si>
    <t>г. Воронеж, ул. Космонавта Комарова, д. 4</t>
  </si>
  <si>
    <t>г. Воронеж, ул. Краснозвездная, д. 36</t>
  </si>
  <si>
    <t>г. Воронеж, ул. Куцыгина, д. 6</t>
  </si>
  <si>
    <t>г. Воронеж, ул. Любы Шевцовой, д. 21</t>
  </si>
  <si>
    <t>г. Воронеж, ул. Моисеева, д. 25</t>
  </si>
  <si>
    <t>г. Воронеж, ул. Молодогвардейцев, д. 7</t>
  </si>
  <si>
    <t>г. Воронеж, ул. Олеко Дундича, д. 7</t>
  </si>
  <si>
    <t>г. Воронеж, ул. Остужева, д. 5 А</t>
  </si>
  <si>
    <t>г. Воронеж, ул. Путиловская, д. 11</t>
  </si>
  <si>
    <t>г. Воронеж, ул. Путиловская, д. 5</t>
  </si>
  <si>
    <t>г. Воронеж, ул. Южно-Моравская, д. 8</t>
  </si>
  <si>
    <t>Итого по городской округ город Воронеж</t>
  </si>
  <si>
    <t>общая площадь помещений</t>
  </si>
  <si>
    <t>ВСЕГО</t>
  </si>
  <si>
    <t>Областной бюджет</t>
  </si>
  <si>
    <t>ОБЛАСТНОЙ БЮДЖЕТ РАСЧЕТ</t>
  </si>
  <si>
    <t>%</t>
  </si>
  <si>
    <t>МЕСТНЫЙ БЮДЖЕТ</t>
  </si>
  <si>
    <t>СРЕДСТВА ФКР</t>
  </si>
  <si>
    <t>СРЕДСТВА ФОНДА ЖКХ</t>
  </si>
  <si>
    <t>н.вор</t>
  </si>
  <si>
    <t>рос</t>
  </si>
  <si>
    <t>вор</t>
  </si>
  <si>
    <t>местн</t>
  </si>
  <si>
    <t>обл</t>
  </si>
  <si>
    <t>консолид</t>
  </si>
  <si>
    <t>% фонд</t>
  </si>
  <si>
    <t>% консолид</t>
  </si>
  <si>
    <t>средства фонд</t>
  </si>
  <si>
    <t>ФКР</t>
  </si>
  <si>
    <t>нов</t>
  </si>
  <si>
    <t>всего</t>
  </si>
  <si>
    <t>фонд ЖКХ</t>
  </si>
  <si>
    <t>мес</t>
  </si>
  <si>
    <t>Приложение № 1</t>
  </si>
  <si>
    <t>Год</t>
  </si>
  <si>
    <t>ввода в эксплуатацию</t>
  </si>
  <si>
    <t>Материал стен</t>
  </si>
  <si>
    <t>Количество подъездов</t>
  </si>
  <si>
    <t>Общая площадь МКД, всего</t>
  </si>
  <si>
    <t>кв.м</t>
  </si>
  <si>
    <t>Количество жителей, зарегистрированных в МКД на дату утверждения краткосрочного плана</t>
  </si>
  <si>
    <t>завершения последнего капитального ремонта</t>
  </si>
  <si>
    <t xml:space="preserve">Способ формирования фонда капитального ремонта многоквартирного дома
</t>
  </si>
  <si>
    <t>Общая площадь помещений</t>
  </si>
  <si>
    <t>смешанные</t>
  </si>
  <si>
    <t>IV квартал 2017</t>
  </si>
  <si>
    <t>Адресный перечень и характеристика многоквартирных домов, в отношении которых планируется проведение капитального ремонта в 2016-2017 годах</t>
  </si>
  <si>
    <t xml:space="preserve">Приложение № 1 к краткосрочному муниципальному плану </t>
  </si>
  <si>
    <t>Итого по Воронцовскому сельскому поселению</t>
  </si>
  <si>
    <t>с.Воронцовка, ул.Советская, д.44</t>
  </si>
  <si>
    <t>с.Воронцовка, ул.Советская, д.46</t>
  </si>
  <si>
    <t>Глава Воронцовского сельского поселения</t>
  </si>
  <si>
    <t>Е.И. Ржевская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</si>
</sst>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88">
    <xf numFmtId="0" fontId="0" fillId="0" borderId="0" xfId="0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wrapText="1"/>
    </xf>
    <xf numFmtId="2" fontId="2" fillId="0" borderId="2" xfId="0" applyNumberFormat="1" applyFont="1" applyFill="1" applyBorder="1"/>
    <xf numFmtId="0" fontId="6" fillId="0" borderId="2" xfId="1" applyFont="1" applyFill="1" applyBorder="1"/>
    <xf numFmtId="0" fontId="7" fillId="0" borderId="2" xfId="1" applyFont="1" applyFill="1" applyBorder="1"/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6" fillId="0" borderId="2" xfId="1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2" fontId="3" fillId="0" borderId="4" xfId="0" applyNumberFormat="1" applyFont="1" applyFill="1" applyBorder="1"/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" fontId="9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0" fillId="0" borderId="0" xfId="0" applyNumberFormat="1"/>
    <xf numFmtId="4" fontId="9" fillId="0" borderId="0" xfId="0" applyNumberFormat="1" applyFont="1"/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center" vertical="center"/>
    </xf>
    <xf numFmtId="4" fontId="0" fillId="2" borderId="0" xfId="0" applyNumberFormat="1" applyFill="1"/>
    <xf numFmtId="4" fontId="0" fillId="3" borderId="0" xfId="0" applyNumberFormat="1" applyFill="1"/>
    <xf numFmtId="4" fontId="3" fillId="0" borderId="0" xfId="0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0" fillId="0" borderId="0" xfId="0" applyNumberFormat="1" applyFill="1"/>
    <xf numFmtId="10" fontId="0" fillId="0" borderId="0" xfId="0" applyNumberFormat="1"/>
    <xf numFmtId="0" fontId="2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3" fontId="2" fillId="0" borderId="2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3" fillId="0" borderId="2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wrapText="1"/>
    </xf>
    <xf numFmtId="0" fontId="10" fillId="0" borderId="0" xfId="0" applyFont="1"/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3" fontId="2" fillId="0" borderId="3" xfId="0" applyNumberFormat="1" applyFont="1" applyFill="1" applyBorder="1" applyAlignment="1">
      <alignment horizontal="center" vertical="center" textRotation="90" wrapText="1"/>
    </xf>
    <xf numFmtId="3" fontId="2" fillId="0" borderId="4" xfId="0" applyNumberFormat="1" applyFont="1" applyFill="1" applyBorder="1" applyAlignment="1">
      <alignment horizontal="center" vertical="center" textRotation="90" wrapText="1"/>
    </xf>
    <xf numFmtId="3" fontId="2" fillId="0" borderId="5" xfId="0" applyNumberFormat="1" applyFont="1" applyFill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"/>
  <sheetViews>
    <sheetView tabSelected="1" view="pageBreakPreview" topLeftCell="A10" zoomScaleNormal="100" zoomScaleSheetLayoutView="100" workbookViewId="0">
      <selection activeCell="C17" sqref="C17"/>
    </sheetView>
  </sheetViews>
  <sheetFormatPr defaultRowHeight="15"/>
  <cols>
    <col min="1" max="1" width="9.140625" style="20"/>
    <col min="2" max="2" width="63.140625" customWidth="1"/>
    <col min="3" max="4" width="11" style="20" customWidth="1"/>
    <col min="5" max="6" width="12.140625" style="20" customWidth="1"/>
    <col min="7" max="8" width="9.140625" style="20"/>
    <col min="9" max="9" width="12.5703125" style="62" customWidth="1"/>
    <col min="10" max="10" width="13.42578125" style="62" customWidth="1"/>
    <col min="11" max="11" width="16.85546875" style="61" customWidth="1"/>
    <col min="12" max="12" width="16.28515625" style="20" customWidth="1"/>
    <col min="13" max="13" width="21.7109375" style="55" customWidth="1"/>
    <col min="14" max="15" width="9.140625" style="20"/>
    <col min="16" max="16" width="9.28515625" style="20" customWidth="1"/>
    <col min="17" max="17" width="15.42578125" style="20" hidden="1" customWidth="1"/>
    <col min="18" max="18" width="15.42578125" style="20" customWidth="1"/>
    <col min="19" max="19" width="17.140625" style="20" customWidth="1"/>
    <col min="20" max="22" width="17.140625" style="20" hidden="1" customWidth="1"/>
    <col min="23" max="23" width="16.7109375" style="20" customWidth="1"/>
    <col min="24" max="24" width="12.140625" style="20" customWidth="1"/>
  </cols>
  <sheetData>
    <row r="1" spans="1:24" ht="15.75" customHeight="1">
      <c r="A1" s="2"/>
      <c r="B1" s="1"/>
      <c r="C1" s="2"/>
      <c r="D1" s="42"/>
      <c r="E1" s="2"/>
      <c r="F1" s="44"/>
      <c r="G1" s="56"/>
      <c r="H1" s="44"/>
      <c r="I1" s="77" t="s">
        <v>80</v>
      </c>
      <c r="J1" s="77"/>
      <c r="K1" s="77"/>
      <c r="L1" s="77"/>
      <c r="M1" s="51"/>
      <c r="N1" s="2"/>
      <c r="O1" s="2"/>
      <c r="P1" s="2"/>
      <c r="Q1" s="50" t="s">
        <v>66</v>
      </c>
      <c r="R1" s="50"/>
      <c r="S1" s="50"/>
      <c r="T1" s="50"/>
      <c r="U1" s="50"/>
      <c r="V1" s="50"/>
      <c r="W1" s="50"/>
      <c r="X1" s="50"/>
    </row>
    <row r="2" spans="1:24" ht="15.75">
      <c r="A2" s="2"/>
      <c r="B2" s="1"/>
      <c r="C2" s="2"/>
      <c r="D2" s="42"/>
      <c r="E2" s="2"/>
      <c r="F2" s="44"/>
      <c r="G2" s="2"/>
      <c r="H2" s="44"/>
      <c r="I2" s="77"/>
      <c r="J2" s="77"/>
      <c r="K2" s="77"/>
      <c r="L2" s="77"/>
      <c r="M2" s="51"/>
      <c r="N2" s="2"/>
      <c r="O2" s="2"/>
      <c r="P2" s="2"/>
      <c r="Q2" s="50" t="s">
        <v>0</v>
      </c>
      <c r="R2" s="50"/>
      <c r="S2" s="50"/>
      <c r="T2" s="50"/>
      <c r="U2" s="50"/>
      <c r="V2" s="50"/>
      <c r="W2" s="50"/>
      <c r="X2" s="50"/>
    </row>
    <row r="3" spans="1:24" ht="15.75">
      <c r="A3" s="2"/>
      <c r="B3" s="1"/>
      <c r="C3" s="2"/>
      <c r="D3" s="42"/>
      <c r="E3" s="2"/>
      <c r="F3" s="44"/>
      <c r="G3" s="2"/>
      <c r="H3" s="44"/>
      <c r="I3" s="77"/>
      <c r="J3" s="77"/>
      <c r="K3" s="77"/>
      <c r="L3" s="77"/>
      <c r="M3" s="51"/>
      <c r="N3" s="2"/>
      <c r="O3" s="2"/>
      <c r="P3" s="2"/>
      <c r="Q3" s="50" t="s">
        <v>1</v>
      </c>
      <c r="R3" s="50"/>
      <c r="S3" s="50"/>
      <c r="T3" s="50"/>
      <c r="U3" s="50"/>
      <c r="V3" s="50"/>
      <c r="W3" s="50"/>
      <c r="X3" s="50"/>
    </row>
    <row r="4" spans="1:24" ht="15.75">
      <c r="A4" s="2"/>
      <c r="B4" s="1"/>
      <c r="C4" s="2"/>
      <c r="D4" s="42"/>
      <c r="E4" s="2"/>
      <c r="F4" s="44"/>
      <c r="G4" s="2"/>
      <c r="H4" s="44"/>
      <c r="I4" s="77"/>
      <c r="J4" s="77"/>
      <c r="K4" s="77"/>
      <c r="L4" s="77"/>
      <c r="M4" s="51"/>
      <c r="N4" s="2"/>
      <c r="O4" s="2"/>
      <c r="P4" s="2"/>
      <c r="Q4" s="50" t="s">
        <v>2</v>
      </c>
      <c r="R4" s="50"/>
      <c r="S4" s="50"/>
      <c r="T4" s="50"/>
      <c r="U4" s="50"/>
      <c r="V4" s="50"/>
      <c r="W4" s="50"/>
      <c r="X4" s="50"/>
    </row>
    <row r="5" spans="1:24" ht="15.75">
      <c r="A5" s="2"/>
      <c r="B5" s="1"/>
      <c r="C5" s="2"/>
      <c r="D5" s="42"/>
      <c r="E5" s="2"/>
      <c r="F5" s="44"/>
      <c r="G5" s="2"/>
      <c r="H5" s="44"/>
      <c r="I5" s="77"/>
      <c r="J5" s="77"/>
      <c r="K5" s="77"/>
      <c r="L5" s="77"/>
      <c r="M5" s="52"/>
      <c r="N5" s="2"/>
      <c r="O5" s="2"/>
      <c r="P5" s="2"/>
      <c r="Q5" s="2"/>
      <c r="R5" s="42"/>
      <c r="S5" s="2"/>
      <c r="T5" s="24"/>
      <c r="U5" s="24"/>
      <c r="V5" s="24"/>
      <c r="W5" s="2"/>
      <c r="X5" s="2"/>
    </row>
    <row r="6" spans="1:24" ht="27.75" customHeight="1">
      <c r="A6" s="78" t="s">
        <v>79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53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</row>
    <row r="7" spans="1:24" ht="15.75" customHeight="1">
      <c r="A7" s="79" t="s">
        <v>3</v>
      </c>
      <c r="B7" s="79" t="s">
        <v>4</v>
      </c>
      <c r="C7" s="86" t="s">
        <v>67</v>
      </c>
      <c r="D7" s="87"/>
      <c r="E7" s="74" t="s">
        <v>75</v>
      </c>
      <c r="F7" s="74" t="s">
        <v>69</v>
      </c>
      <c r="G7" s="74" t="s">
        <v>5</v>
      </c>
      <c r="H7" s="74" t="s">
        <v>70</v>
      </c>
      <c r="I7" s="73" t="s">
        <v>71</v>
      </c>
      <c r="J7" s="73" t="s">
        <v>76</v>
      </c>
      <c r="K7" s="83" t="s">
        <v>73</v>
      </c>
      <c r="L7" s="74" t="s">
        <v>6</v>
      </c>
      <c r="M7" s="54"/>
    </row>
    <row r="8" spans="1:24" ht="63.75" customHeight="1">
      <c r="A8" s="79"/>
      <c r="B8" s="81"/>
      <c r="C8" s="74" t="s">
        <v>68</v>
      </c>
      <c r="D8" s="74" t="s">
        <v>74</v>
      </c>
      <c r="E8" s="75"/>
      <c r="F8" s="75"/>
      <c r="G8" s="75"/>
      <c r="H8" s="75"/>
      <c r="I8" s="73"/>
      <c r="J8" s="73"/>
      <c r="K8" s="84"/>
      <c r="L8" s="75"/>
      <c r="M8" s="54"/>
    </row>
    <row r="9" spans="1:24" ht="70.5" customHeight="1">
      <c r="A9" s="79"/>
      <c r="B9" s="81"/>
      <c r="C9" s="75"/>
      <c r="D9" s="75"/>
      <c r="E9" s="75"/>
      <c r="F9" s="75"/>
      <c r="G9" s="75"/>
      <c r="H9" s="75"/>
      <c r="I9" s="73"/>
      <c r="J9" s="73"/>
      <c r="K9" s="84"/>
      <c r="L9" s="75"/>
      <c r="M9" s="54"/>
    </row>
    <row r="10" spans="1:24" ht="13.5" customHeight="1">
      <c r="A10" s="80"/>
      <c r="B10" s="82"/>
      <c r="C10" s="76"/>
      <c r="D10" s="76"/>
      <c r="E10" s="76"/>
      <c r="F10" s="76"/>
      <c r="G10" s="76"/>
      <c r="H10" s="76"/>
      <c r="I10" s="29" t="s">
        <v>72</v>
      </c>
      <c r="J10" s="29" t="s">
        <v>72</v>
      </c>
      <c r="K10" s="85"/>
      <c r="L10" s="76"/>
      <c r="M10" s="54"/>
    </row>
    <row r="11" spans="1:24" s="20" customFormat="1" ht="15.75">
      <c r="A11" s="3">
        <v>1</v>
      </c>
      <c r="B11" s="3">
        <v>2</v>
      </c>
      <c r="C11" s="23">
        <v>3</v>
      </c>
      <c r="D11" s="43">
        <v>4</v>
      </c>
      <c r="E11" s="43">
        <v>5</v>
      </c>
      <c r="F11" s="48">
        <v>6</v>
      </c>
      <c r="G11" s="23">
        <v>7</v>
      </c>
      <c r="H11" s="23">
        <v>8</v>
      </c>
      <c r="I11" s="65">
        <v>9</v>
      </c>
      <c r="J11" s="29">
        <v>10</v>
      </c>
      <c r="K11" s="60">
        <v>11</v>
      </c>
      <c r="L11" s="45">
        <v>12</v>
      </c>
      <c r="M11" s="52"/>
    </row>
    <row r="12" spans="1:24" s="59" customFormat="1" ht="15.75">
      <c r="A12" s="63" t="s">
        <v>81</v>
      </c>
      <c r="B12" s="67"/>
      <c r="C12" s="9" t="s">
        <v>23</v>
      </c>
      <c r="D12" s="9" t="s">
        <v>23</v>
      </c>
      <c r="E12" s="9" t="s">
        <v>23</v>
      </c>
      <c r="F12" s="9" t="s">
        <v>23</v>
      </c>
      <c r="G12" s="9" t="s">
        <v>23</v>
      </c>
      <c r="H12" s="9" t="s">
        <v>23</v>
      </c>
      <c r="I12" s="17">
        <v>14181.489999999998</v>
      </c>
      <c r="J12" s="17">
        <v>10921.39</v>
      </c>
      <c r="K12" s="40">
        <v>477</v>
      </c>
      <c r="L12" s="9" t="s">
        <v>23</v>
      </c>
      <c r="M12" s="57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spans="1:24" s="59" customFormat="1" ht="15.75">
      <c r="A13" s="70">
        <v>1</v>
      </c>
      <c r="B13" s="64" t="s">
        <v>82</v>
      </c>
      <c r="C13" s="66">
        <v>1917</v>
      </c>
      <c r="D13" s="66">
        <v>2000</v>
      </c>
      <c r="E13" s="66" t="s">
        <v>10</v>
      </c>
      <c r="F13" s="66" t="s">
        <v>77</v>
      </c>
      <c r="G13" s="66">
        <v>2</v>
      </c>
      <c r="H13" s="66">
        <v>2</v>
      </c>
      <c r="I13" s="29">
        <v>281.5</v>
      </c>
      <c r="J13" s="29">
        <v>224.6</v>
      </c>
      <c r="K13" s="60">
        <v>14</v>
      </c>
      <c r="L13" s="66" t="s">
        <v>78</v>
      </c>
      <c r="M13" s="57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spans="1:24" s="59" customFormat="1" ht="15.75">
      <c r="A14" s="70">
        <v>2</v>
      </c>
      <c r="B14" s="64" t="s">
        <v>83</v>
      </c>
      <c r="C14" s="66">
        <v>1917</v>
      </c>
      <c r="D14" s="66">
        <v>2003</v>
      </c>
      <c r="E14" s="66" t="s">
        <v>10</v>
      </c>
      <c r="F14" s="69" t="s">
        <v>77</v>
      </c>
      <c r="G14" s="66">
        <v>2</v>
      </c>
      <c r="H14" s="66">
        <v>1</v>
      </c>
      <c r="I14" s="29">
        <v>219.4</v>
      </c>
      <c r="J14" s="29">
        <v>157.9</v>
      </c>
      <c r="K14" s="60">
        <v>9</v>
      </c>
      <c r="L14" s="66" t="s">
        <v>78</v>
      </c>
      <c r="M14" s="57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7" spans="3:11" ht="18.75">
      <c r="C17" s="68" t="s">
        <v>84</v>
      </c>
      <c r="J17" s="71" t="s">
        <v>85</v>
      </c>
      <c r="K17" s="72"/>
    </row>
  </sheetData>
  <mergeCells count="16">
    <mergeCell ref="J17:K17"/>
    <mergeCell ref="J7:J9"/>
    <mergeCell ref="L7:L10"/>
    <mergeCell ref="I1:L5"/>
    <mergeCell ref="A6:L6"/>
    <mergeCell ref="A7:A10"/>
    <mergeCell ref="B7:B10"/>
    <mergeCell ref="E7:E10"/>
    <mergeCell ref="G7:G10"/>
    <mergeCell ref="K7:K10"/>
    <mergeCell ref="C7:D7"/>
    <mergeCell ref="C8:C10"/>
    <mergeCell ref="D8:D10"/>
    <mergeCell ref="F7:F10"/>
    <mergeCell ref="H7:H10"/>
    <mergeCell ref="I7:I9"/>
  </mergeCells>
  <pageMargins left="0.51181102362204722" right="0.51181102362204722" top="0.55118110236220474" bottom="0.55118110236220474" header="0.31496062992125984" footer="0.31496062992125984"/>
  <pageSetup paperSize="9" scale="62" orientation="landscape" r:id="rId1"/>
  <colBreaks count="1" manualBreakCount="1">
    <brk id="24" max="5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4:T116"/>
  <sheetViews>
    <sheetView topLeftCell="A42" workbookViewId="0">
      <selection activeCell="G51" sqref="G51"/>
    </sheetView>
  </sheetViews>
  <sheetFormatPr defaultRowHeight="15"/>
  <cols>
    <col min="2" max="2" width="50.7109375" customWidth="1"/>
    <col min="3" max="4" width="18.5703125" style="27" customWidth="1"/>
    <col min="5" max="5" width="17.42578125" style="27" customWidth="1"/>
    <col min="6" max="6" width="19.5703125" style="27" customWidth="1"/>
    <col min="7" max="7" width="16.140625" style="27" customWidth="1"/>
    <col min="8" max="8" width="29.42578125" style="27" customWidth="1"/>
    <col min="9" max="9" width="17.7109375" style="27" customWidth="1"/>
    <col min="10" max="10" width="16.28515625" style="27" customWidth="1"/>
    <col min="11" max="11" width="17.7109375" customWidth="1"/>
    <col min="12" max="12" width="14.42578125" customWidth="1"/>
    <col min="13" max="14" width="15.85546875" customWidth="1"/>
    <col min="15" max="15" width="15" customWidth="1"/>
    <col min="16" max="16" width="12.85546875" customWidth="1"/>
    <col min="17" max="19" width="14.140625" customWidth="1"/>
    <col min="21" max="21" width="9.140625" customWidth="1"/>
    <col min="24" max="24" width="9.140625" customWidth="1"/>
  </cols>
  <sheetData>
    <row r="4" spans="2:11" ht="30">
      <c r="C4" s="25" t="s">
        <v>44</v>
      </c>
      <c r="D4" s="25"/>
      <c r="E4" s="25"/>
      <c r="F4" s="25"/>
      <c r="G4" s="25"/>
      <c r="H4" s="26" t="s">
        <v>46</v>
      </c>
      <c r="I4" s="26" t="s">
        <v>47</v>
      </c>
      <c r="J4" s="26" t="s">
        <v>49</v>
      </c>
    </row>
    <row r="5" spans="2:11">
      <c r="B5" t="s">
        <v>45</v>
      </c>
      <c r="C5" s="28">
        <f>C6+C8+C21</f>
        <v>180142040.68000001</v>
      </c>
      <c r="D5" s="28"/>
      <c r="E5" s="28"/>
      <c r="F5" s="28"/>
      <c r="G5" s="28"/>
      <c r="H5" s="28">
        <v>27332200</v>
      </c>
      <c r="I5" s="28">
        <f>I6+I8+I21</f>
        <v>27332200</v>
      </c>
      <c r="J5" s="28">
        <f>I5</f>
        <v>27332200</v>
      </c>
      <c r="K5">
        <f>K8+K21+K7</f>
        <v>27332200</v>
      </c>
    </row>
    <row r="6" spans="2:11" ht="15.75">
      <c r="B6" s="10" t="s">
        <v>8</v>
      </c>
      <c r="C6" s="18">
        <f>C7</f>
        <v>5852157.4000000004</v>
      </c>
      <c r="D6" s="36"/>
      <c r="E6" s="28"/>
      <c r="F6" s="28"/>
      <c r="G6" s="28"/>
      <c r="I6" s="28">
        <f>I7</f>
        <v>887923.42</v>
      </c>
      <c r="J6" s="28">
        <f>I6</f>
        <v>887923.42</v>
      </c>
    </row>
    <row r="7" spans="2:11" ht="17.25" customHeight="1">
      <c r="B7" s="6" t="s">
        <v>9</v>
      </c>
      <c r="C7" s="15">
        <v>5852157.4000000004</v>
      </c>
      <c r="D7" s="33"/>
      <c r="F7" s="27">
        <v>180142040.68000001</v>
      </c>
      <c r="G7" s="27">
        <v>27332200</v>
      </c>
      <c r="I7" s="27">
        <f>ROUND(G7/F7*100*C7/100,2)</f>
        <v>887923.42</v>
      </c>
      <c r="J7" s="27">
        <f>I7</f>
        <v>887923.42</v>
      </c>
      <c r="K7">
        <f t="shared" ref="K7:K39" si="0">G7/F7*C7</f>
        <v>887923.418012209</v>
      </c>
    </row>
    <row r="8" spans="2:11" ht="17.25" customHeight="1">
      <c r="B8" s="7" t="s">
        <v>24</v>
      </c>
      <c r="C8" s="18">
        <f>SUM(C9:C20)</f>
        <v>49539782.629999995</v>
      </c>
      <c r="D8" s="36"/>
      <c r="E8" s="28"/>
      <c r="F8" s="27">
        <v>180142040.68000001</v>
      </c>
      <c r="G8" s="27">
        <v>27332200</v>
      </c>
      <c r="I8" s="27">
        <f>SUM(I9:I20)</f>
        <v>7516464.4300000006</v>
      </c>
      <c r="J8" s="27">
        <f t="shared" ref="J8:J39" si="1">I8</f>
        <v>7516464.4300000006</v>
      </c>
      <c r="K8">
        <f t="shared" si="0"/>
        <v>7516464.4615354082</v>
      </c>
    </row>
    <row r="9" spans="2:11" ht="17.25" customHeight="1">
      <c r="B9" s="6" t="s">
        <v>11</v>
      </c>
      <c r="C9" s="16">
        <v>3056664</v>
      </c>
      <c r="D9" s="37"/>
      <c r="F9" s="27">
        <v>180142040.68000001</v>
      </c>
      <c r="G9" s="27">
        <v>27332200</v>
      </c>
      <c r="I9" s="27">
        <v>463774.86</v>
      </c>
      <c r="J9" s="27">
        <f t="shared" si="1"/>
        <v>463774.86</v>
      </c>
      <c r="K9">
        <f t="shared" si="0"/>
        <v>463774.87157041789</v>
      </c>
    </row>
    <row r="10" spans="2:11" ht="17.25" customHeight="1">
      <c r="B10" s="6" t="s">
        <v>12</v>
      </c>
      <c r="C10" s="16">
        <v>6113328</v>
      </c>
      <c r="D10" s="37"/>
      <c r="F10" s="27">
        <v>180142040.68000001</v>
      </c>
      <c r="G10" s="27">
        <v>27332200</v>
      </c>
      <c r="I10" s="27">
        <f t="shared" ref="I10:I20" si="2">ROUND(G10/F10*100*C10/100,2)</f>
        <v>927549.74</v>
      </c>
      <c r="J10" s="27">
        <f t="shared" si="1"/>
        <v>927549.74</v>
      </c>
      <c r="K10">
        <f t="shared" si="0"/>
        <v>927549.74314083578</v>
      </c>
    </row>
    <row r="11" spans="2:11" ht="17.25" customHeight="1">
      <c r="B11" s="4" t="s">
        <v>13</v>
      </c>
      <c r="C11" s="16">
        <v>1463039.35</v>
      </c>
      <c r="D11" s="37"/>
      <c r="F11" s="27">
        <v>180142040.68000001</v>
      </c>
      <c r="G11" s="27">
        <v>27332200</v>
      </c>
      <c r="I11" s="27">
        <f t="shared" si="2"/>
        <v>221980.85</v>
      </c>
      <c r="J11" s="27">
        <f t="shared" si="1"/>
        <v>221980.85</v>
      </c>
      <c r="K11">
        <f t="shared" si="0"/>
        <v>221980.85450305225</v>
      </c>
    </row>
    <row r="12" spans="2:11" ht="17.25" customHeight="1">
      <c r="B12" s="4" t="s">
        <v>14</v>
      </c>
      <c r="C12" s="16">
        <v>1463039.35</v>
      </c>
      <c r="D12" s="37"/>
      <c r="F12" s="27">
        <v>180142040.68000001</v>
      </c>
      <c r="G12" s="27">
        <v>27332200</v>
      </c>
      <c r="I12" s="27">
        <f t="shared" si="2"/>
        <v>221980.85</v>
      </c>
      <c r="J12" s="27">
        <f t="shared" si="1"/>
        <v>221980.85</v>
      </c>
      <c r="K12">
        <f t="shared" si="0"/>
        <v>221980.85450305225</v>
      </c>
    </row>
    <row r="13" spans="2:11" ht="17.25" customHeight="1">
      <c r="B13" s="4" t="s">
        <v>15</v>
      </c>
      <c r="C13" s="16">
        <v>5852157.4000000004</v>
      </c>
      <c r="D13" s="37"/>
      <c r="F13" s="27">
        <v>180142040.68000001</v>
      </c>
      <c r="G13" s="27">
        <v>27332200</v>
      </c>
      <c r="I13" s="27">
        <f t="shared" si="2"/>
        <v>887923.42</v>
      </c>
      <c r="J13" s="27">
        <f t="shared" si="1"/>
        <v>887923.42</v>
      </c>
      <c r="K13">
        <f t="shared" si="0"/>
        <v>887923.418012209</v>
      </c>
    </row>
    <row r="14" spans="2:11" ht="17.25" customHeight="1">
      <c r="B14" s="4" t="s">
        <v>16</v>
      </c>
      <c r="C14" s="16">
        <v>4389118.0500000007</v>
      </c>
      <c r="D14" s="37"/>
      <c r="F14" s="27">
        <v>180142040.68000001</v>
      </c>
      <c r="G14" s="27">
        <v>27332200</v>
      </c>
      <c r="I14" s="27">
        <f t="shared" si="2"/>
        <v>665942.56000000006</v>
      </c>
      <c r="J14" s="27">
        <f t="shared" si="1"/>
        <v>665942.56000000006</v>
      </c>
      <c r="K14">
        <f t="shared" si="0"/>
        <v>665942.56350915681</v>
      </c>
    </row>
    <row r="15" spans="2:11" ht="17.25" customHeight="1">
      <c r="B15" s="4" t="s">
        <v>17</v>
      </c>
      <c r="C15" s="16">
        <v>4602223.6100000003</v>
      </c>
      <c r="D15" s="37"/>
      <c r="F15" s="27">
        <v>180142040.68000001</v>
      </c>
      <c r="G15" s="27">
        <v>27332200</v>
      </c>
      <c r="I15" s="27">
        <f t="shared" si="2"/>
        <v>698276.18</v>
      </c>
      <c r="J15" s="27">
        <f t="shared" si="1"/>
        <v>698276.18</v>
      </c>
      <c r="K15">
        <f t="shared" si="0"/>
        <v>698276.18072058144</v>
      </c>
    </row>
    <row r="16" spans="2:11" ht="17.25" customHeight="1">
      <c r="B16" s="4" t="s">
        <v>18</v>
      </c>
      <c r="C16" s="16">
        <v>8778236.1000000015</v>
      </c>
      <c r="D16" s="37"/>
      <c r="F16" s="27">
        <v>180142040.68000001</v>
      </c>
      <c r="G16" s="27">
        <v>27332200</v>
      </c>
      <c r="I16" s="27">
        <f t="shared" si="2"/>
        <v>1331885.1299999999</v>
      </c>
      <c r="J16" s="27">
        <f t="shared" si="1"/>
        <v>1331885.1299999999</v>
      </c>
      <c r="K16">
        <f t="shared" si="0"/>
        <v>1331885.1270183136</v>
      </c>
    </row>
    <row r="17" spans="2:11" ht="17.25" customHeight="1">
      <c r="B17" s="5" t="s">
        <v>19</v>
      </c>
      <c r="C17" s="16">
        <v>4389118.0500000007</v>
      </c>
      <c r="D17" s="37"/>
      <c r="F17" s="27">
        <v>180142040.68000001</v>
      </c>
      <c r="G17" s="27">
        <v>27332200</v>
      </c>
      <c r="I17" s="27">
        <f t="shared" si="2"/>
        <v>665942.56000000006</v>
      </c>
      <c r="J17" s="27">
        <f t="shared" si="1"/>
        <v>665942.56000000006</v>
      </c>
      <c r="K17">
        <f t="shared" si="0"/>
        <v>665942.56350915681</v>
      </c>
    </row>
    <row r="18" spans="2:11" ht="17.25" customHeight="1">
      <c r="B18" s="5" t="s">
        <v>20</v>
      </c>
      <c r="C18" s="16">
        <v>4389118.0500000007</v>
      </c>
      <c r="D18" s="37"/>
      <c r="F18" s="27">
        <v>180142040.68000001</v>
      </c>
      <c r="G18" s="27">
        <v>27332200</v>
      </c>
      <c r="I18" s="27">
        <f t="shared" si="2"/>
        <v>665942.56000000006</v>
      </c>
      <c r="J18" s="27">
        <f t="shared" si="1"/>
        <v>665942.56000000006</v>
      </c>
      <c r="K18">
        <f t="shared" si="0"/>
        <v>665942.56350915681</v>
      </c>
    </row>
    <row r="19" spans="2:11" ht="17.25" customHeight="1">
      <c r="B19" s="5" t="s">
        <v>21</v>
      </c>
      <c r="C19" s="16">
        <v>3580701.3200000003</v>
      </c>
      <c r="D19" s="37"/>
      <c r="F19" s="27">
        <v>180142040.68000001</v>
      </c>
      <c r="G19" s="27">
        <v>27332200</v>
      </c>
      <c r="I19" s="27">
        <f t="shared" si="2"/>
        <v>543284.87</v>
      </c>
      <c r="J19" s="27">
        <f t="shared" si="1"/>
        <v>543284.87</v>
      </c>
      <c r="K19">
        <f t="shared" si="0"/>
        <v>543284.86703642469</v>
      </c>
    </row>
    <row r="20" spans="2:11" ht="17.25" customHeight="1">
      <c r="B20" s="6" t="s">
        <v>22</v>
      </c>
      <c r="C20" s="16">
        <v>1463039.35</v>
      </c>
      <c r="D20" s="37"/>
      <c r="F20" s="27">
        <v>180142040.68000001</v>
      </c>
      <c r="G20" s="27">
        <v>27332200</v>
      </c>
      <c r="I20" s="27">
        <f t="shared" si="2"/>
        <v>221980.85</v>
      </c>
      <c r="J20" s="27">
        <f t="shared" si="1"/>
        <v>221980.85</v>
      </c>
      <c r="K20">
        <f t="shared" si="0"/>
        <v>221980.85450305225</v>
      </c>
    </row>
    <row r="21" spans="2:11" ht="17.25" customHeight="1">
      <c r="B21" s="19" t="s">
        <v>43</v>
      </c>
      <c r="C21" s="22">
        <f>SUM(C22:C39)</f>
        <v>124750100.65000001</v>
      </c>
      <c r="D21" s="38"/>
      <c r="E21" s="28"/>
      <c r="F21" s="27">
        <v>180142040.68000001</v>
      </c>
      <c r="G21" s="27">
        <v>27332200</v>
      </c>
      <c r="I21" s="27">
        <f>SUM(I22:I39)</f>
        <v>18927812.149999999</v>
      </c>
      <c r="J21" s="27">
        <f t="shared" si="1"/>
        <v>18927812.149999999</v>
      </c>
      <c r="K21">
        <f t="shared" si="0"/>
        <v>18927812.120452382</v>
      </c>
    </row>
    <row r="22" spans="2:11" ht="17.25" customHeight="1">
      <c r="B22" s="30" t="s">
        <v>25</v>
      </c>
      <c r="C22" s="15">
        <v>5852157.4000000004</v>
      </c>
      <c r="D22" s="33"/>
      <c r="F22" s="27">
        <v>180142040.68000001</v>
      </c>
      <c r="G22" s="27">
        <v>27332200</v>
      </c>
      <c r="I22" s="27">
        <f t="shared" ref="I22:I39" si="3">ROUND(G22/F22*100*C22/100,2)</f>
        <v>887923.42</v>
      </c>
      <c r="J22" s="27">
        <f t="shared" si="1"/>
        <v>887923.42</v>
      </c>
      <c r="K22">
        <f t="shared" si="0"/>
        <v>887923.418012209</v>
      </c>
    </row>
    <row r="23" spans="2:11" ht="17.25" customHeight="1">
      <c r="B23" s="31" t="s">
        <v>26</v>
      </c>
      <c r="C23" s="15">
        <v>5852157.4000000004</v>
      </c>
      <c r="D23" s="33"/>
      <c r="F23" s="27">
        <v>180142040.68000001</v>
      </c>
      <c r="G23" s="27">
        <v>27332200</v>
      </c>
      <c r="I23" s="27">
        <f t="shared" si="3"/>
        <v>887923.42</v>
      </c>
      <c r="J23" s="27">
        <f t="shared" si="1"/>
        <v>887923.42</v>
      </c>
      <c r="K23">
        <f t="shared" si="0"/>
        <v>887923.418012209</v>
      </c>
    </row>
    <row r="24" spans="2:11" ht="17.25" customHeight="1">
      <c r="B24" s="31" t="s">
        <v>27</v>
      </c>
      <c r="C24" s="15">
        <v>5852157.4000000004</v>
      </c>
      <c r="D24" s="33"/>
      <c r="F24" s="27">
        <v>180142040.68000001</v>
      </c>
      <c r="G24" s="27">
        <v>27332200</v>
      </c>
      <c r="I24" s="27">
        <f t="shared" si="3"/>
        <v>887923.42</v>
      </c>
      <c r="J24" s="27">
        <f t="shared" si="1"/>
        <v>887923.42</v>
      </c>
      <c r="K24">
        <f t="shared" si="0"/>
        <v>887923.418012209</v>
      </c>
    </row>
    <row r="25" spans="2:11" ht="17.25" customHeight="1">
      <c r="B25" s="31" t="s">
        <v>28</v>
      </c>
      <c r="C25" s="15">
        <v>5852157.4000000004</v>
      </c>
      <c r="D25" s="33"/>
      <c r="F25" s="27">
        <v>180142040.68000001</v>
      </c>
      <c r="G25" s="27">
        <v>27332200</v>
      </c>
      <c r="I25" s="27">
        <f t="shared" si="3"/>
        <v>887923.42</v>
      </c>
      <c r="J25" s="27">
        <f t="shared" si="1"/>
        <v>887923.42</v>
      </c>
      <c r="K25">
        <f t="shared" si="0"/>
        <v>887923.418012209</v>
      </c>
    </row>
    <row r="26" spans="2:11" ht="17.25" customHeight="1">
      <c r="B26" s="30" t="s">
        <v>29</v>
      </c>
      <c r="C26" s="15">
        <v>8778236.1000000015</v>
      </c>
      <c r="D26" s="33"/>
      <c r="F26" s="27">
        <v>180142040.68000001</v>
      </c>
      <c r="G26" s="27">
        <v>27332200</v>
      </c>
      <c r="I26" s="27">
        <f t="shared" si="3"/>
        <v>1331885.1299999999</v>
      </c>
      <c r="J26" s="27">
        <f t="shared" si="1"/>
        <v>1331885.1299999999</v>
      </c>
      <c r="K26">
        <f t="shared" si="0"/>
        <v>1331885.1270183136</v>
      </c>
    </row>
    <row r="27" spans="2:11" ht="17.25" customHeight="1">
      <c r="B27" s="31" t="s">
        <v>30</v>
      </c>
      <c r="C27" s="15">
        <v>9169992</v>
      </c>
      <c r="D27" s="33"/>
      <c r="F27" s="27">
        <v>180142040.68000001</v>
      </c>
      <c r="G27" s="27">
        <v>27332200</v>
      </c>
      <c r="I27" s="27">
        <f t="shared" si="3"/>
        <v>1391324.61</v>
      </c>
      <c r="J27" s="27">
        <f t="shared" si="1"/>
        <v>1391324.61</v>
      </c>
      <c r="K27">
        <f t="shared" si="0"/>
        <v>1391324.6147112537</v>
      </c>
    </row>
    <row r="28" spans="2:11" ht="17.25" customHeight="1">
      <c r="B28" s="30" t="s">
        <v>31</v>
      </c>
      <c r="C28" s="15">
        <v>5852157.4000000004</v>
      </c>
      <c r="D28" s="33"/>
      <c r="F28" s="27">
        <v>180142040.68000001</v>
      </c>
      <c r="G28" s="27">
        <v>27332200</v>
      </c>
      <c r="I28" s="27">
        <f t="shared" si="3"/>
        <v>887923.42</v>
      </c>
      <c r="J28" s="27">
        <f t="shared" si="1"/>
        <v>887923.42</v>
      </c>
      <c r="K28">
        <f t="shared" si="0"/>
        <v>887923.418012209</v>
      </c>
    </row>
    <row r="29" spans="2:11" ht="17.25" customHeight="1">
      <c r="B29" s="31" t="s">
        <v>32</v>
      </c>
      <c r="C29" s="29">
        <v>5852157.4000000004</v>
      </c>
      <c r="D29" s="39"/>
      <c r="F29" s="27">
        <v>180142040.68000001</v>
      </c>
      <c r="G29" s="27">
        <v>27332200</v>
      </c>
      <c r="I29" s="27">
        <f t="shared" si="3"/>
        <v>887923.42</v>
      </c>
      <c r="J29" s="27">
        <f t="shared" si="1"/>
        <v>887923.42</v>
      </c>
      <c r="K29">
        <f t="shared" si="0"/>
        <v>887923.418012209</v>
      </c>
    </row>
    <row r="30" spans="2:11" ht="17.25" customHeight="1">
      <c r="B30" s="30" t="s">
        <v>33</v>
      </c>
      <c r="C30" s="15">
        <v>8778236.1000000015</v>
      </c>
      <c r="D30" s="33"/>
      <c r="F30" s="27">
        <v>180142040.68000001</v>
      </c>
      <c r="G30" s="27">
        <v>27332200</v>
      </c>
      <c r="I30" s="27">
        <f t="shared" si="3"/>
        <v>1331885.1299999999</v>
      </c>
      <c r="J30" s="27">
        <f t="shared" si="1"/>
        <v>1331885.1299999999</v>
      </c>
      <c r="K30">
        <f t="shared" si="0"/>
        <v>1331885.1270183136</v>
      </c>
    </row>
    <row r="31" spans="2:11" ht="17.25" customHeight="1">
      <c r="B31" s="30" t="s">
        <v>34</v>
      </c>
      <c r="C31" s="15">
        <v>7315196.75</v>
      </c>
      <c r="D31" s="33"/>
      <c r="F31" s="27">
        <v>180142040.68000001</v>
      </c>
      <c r="G31" s="27">
        <v>27332200</v>
      </c>
      <c r="I31" s="27">
        <f t="shared" si="3"/>
        <v>1109904.27</v>
      </c>
      <c r="J31" s="27">
        <f t="shared" si="1"/>
        <v>1109904.27</v>
      </c>
      <c r="K31">
        <f t="shared" si="0"/>
        <v>1109904.2725152613</v>
      </c>
    </row>
    <row r="32" spans="2:11" ht="17.25" customHeight="1">
      <c r="B32" s="31" t="s">
        <v>35</v>
      </c>
      <c r="C32" s="15">
        <v>2926078.7</v>
      </c>
      <c r="D32" s="33"/>
      <c r="F32" s="27">
        <v>180142040.68000001</v>
      </c>
      <c r="G32" s="27">
        <v>27332200</v>
      </c>
      <c r="I32" s="27">
        <f t="shared" si="3"/>
        <v>443961.71</v>
      </c>
      <c r="J32" s="27">
        <f t="shared" si="1"/>
        <v>443961.71</v>
      </c>
      <c r="K32">
        <f t="shared" si="0"/>
        <v>443961.7090061045</v>
      </c>
    </row>
    <row r="33" spans="2:11" ht="17.25" customHeight="1">
      <c r="B33" s="30" t="s">
        <v>36</v>
      </c>
      <c r="C33" s="15">
        <v>11704314.800000001</v>
      </c>
      <c r="D33" s="33"/>
      <c r="F33" s="27">
        <v>180142040.68000001</v>
      </c>
      <c r="G33" s="27">
        <v>27332200</v>
      </c>
      <c r="I33" s="27">
        <f t="shared" si="3"/>
        <v>1775846.84</v>
      </c>
      <c r="J33" s="27">
        <f t="shared" si="1"/>
        <v>1775846.84</v>
      </c>
      <c r="K33">
        <f t="shared" si="0"/>
        <v>1775846.836024418</v>
      </c>
    </row>
    <row r="34" spans="2:11" ht="17.25" customHeight="1">
      <c r="B34" s="30" t="s">
        <v>37</v>
      </c>
      <c r="C34" s="15">
        <v>5852157.4000000004</v>
      </c>
      <c r="D34" s="33"/>
      <c r="F34" s="27">
        <v>180142040.68000001</v>
      </c>
      <c r="G34" s="27">
        <v>27332200</v>
      </c>
      <c r="I34" s="27">
        <f t="shared" si="3"/>
        <v>887923.42</v>
      </c>
      <c r="J34" s="27">
        <f t="shared" si="1"/>
        <v>887923.42</v>
      </c>
      <c r="K34">
        <f t="shared" si="0"/>
        <v>887923.418012209</v>
      </c>
    </row>
    <row r="35" spans="2:11" ht="17.25" customHeight="1">
      <c r="B35" s="30" t="s">
        <v>38</v>
      </c>
      <c r="C35" s="15">
        <v>5852157.4000000004</v>
      </c>
      <c r="D35" s="33"/>
      <c r="F35" s="27">
        <v>180142040.68000001</v>
      </c>
      <c r="G35" s="27">
        <v>27332200</v>
      </c>
      <c r="I35" s="27">
        <f t="shared" si="3"/>
        <v>887923.42</v>
      </c>
      <c r="J35" s="27">
        <f t="shared" si="1"/>
        <v>887923.42</v>
      </c>
      <c r="K35">
        <f t="shared" si="0"/>
        <v>887923.418012209</v>
      </c>
    </row>
    <row r="36" spans="2:11" ht="17.25" customHeight="1">
      <c r="B36" s="31" t="s">
        <v>39</v>
      </c>
      <c r="C36" s="15">
        <v>8778236.1000000015</v>
      </c>
      <c r="D36" s="33"/>
      <c r="F36" s="27">
        <v>180142040.68000001</v>
      </c>
      <c r="G36" s="27">
        <v>27332200</v>
      </c>
      <c r="I36" s="27">
        <f t="shared" si="3"/>
        <v>1331885.1299999999</v>
      </c>
      <c r="J36" s="27">
        <f t="shared" si="1"/>
        <v>1331885.1299999999</v>
      </c>
      <c r="K36">
        <f t="shared" si="0"/>
        <v>1331885.1270183136</v>
      </c>
    </row>
    <row r="37" spans="2:11" ht="17.25" customHeight="1">
      <c r="B37" s="31" t="s">
        <v>40</v>
      </c>
      <c r="C37" s="15">
        <v>5852157.4000000004</v>
      </c>
      <c r="D37" s="33"/>
      <c r="F37" s="27">
        <v>180142040.68000001</v>
      </c>
      <c r="G37" s="27">
        <v>27332200</v>
      </c>
      <c r="I37" s="27">
        <f t="shared" si="3"/>
        <v>887923.42</v>
      </c>
      <c r="J37" s="27">
        <f t="shared" si="1"/>
        <v>887923.42</v>
      </c>
      <c r="K37">
        <f t="shared" si="0"/>
        <v>887923.418012209</v>
      </c>
    </row>
    <row r="38" spans="2:11" ht="17.25" customHeight="1">
      <c r="B38" s="30" t="s">
        <v>41</v>
      </c>
      <c r="C38" s="15">
        <v>5852157.4000000004</v>
      </c>
      <c r="D38" s="33"/>
      <c r="F38" s="27">
        <v>180142040.68000001</v>
      </c>
      <c r="G38" s="27">
        <v>27332200</v>
      </c>
      <c r="I38" s="27">
        <f t="shared" si="3"/>
        <v>887923.42</v>
      </c>
      <c r="J38" s="27">
        <f t="shared" si="1"/>
        <v>887923.42</v>
      </c>
      <c r="K38">
        <f t="shared" si="0"/>
        <v>887923.418012209</v>
      </c>
    </row>
    <row r="39" spans="2:11" ht="17.25" customHeight="1">
      <c r="B39" s="31" t="s">
        <v>42</v>
      </c>
      <c r="C39" s="15">
        <v>8778236.1000000015</v>
      </c>
      <c r="D39" s="33"/>
      <c r="F39" s="27">
        <v>180142040.68000001</v>
      </c>
      <c r="G39" s="27">
        <v>27332200</v>
      </c>
      <c r="I39" s="27">
        <f t="shared" si="3"/>
        <v>1331885.1299999999</v>
      </c>
      <c r="J39" s="27">
        <f t="shared" si="1"/>
        <v>1331885.1299999999</v>
      </c>
      <c r="K39">
        <f t="shared" si="0"/>
        <v>1331885.1270183136</v>
      </c>
    </row>
    <row r="40" spans="2:11" ht="17.25" customHeight="1">
      <c r="B40" s="32"/>
      <c r="C40" s="33"/>
      <c r="D40" s="33"/>
    </row>
    <row r="41" spans="2:11" ht="43.5" customHeight="1">
      <c r="B41" s="32"/>
      <c r="C41" s="33"/>
      <c r="D41" s="33"/>
      <c r="E41" s="26" t="s">
        <v>47</v>
      </c>
      <c r="F41" s="26" t="s">
        <v>49</v>
      </c>
      <c r="G41" s="26" t="s">
        <v>50</v>
      </c>
      <c r="H41" s="27" t="s">
        <v>51</v>
      </c>
      <c r="I41" s="35" t="s">
        <v>48</v>
      </c>
      <c r="J41" s="27">
        <v>23057505.759999998</v>
      </c>
    </row>
    <row r="42" spans="2:11">
      <c r="C42" s="28">
        <f>C43+C45+C58</f>
        <v>180142040.68000001</v>
      </c>
      <c r="D42" s="28"/>
      <c r="E42" s="28">
        <f>E43+E45+E58</f>
        <v>27332200</v>
      </c>
      <c r="F42" s="28">
        <f>F43+F45+F58</f>
        <v>27332200</v>
      </c>
      <c r="G42" s="28">
        <f>G43+G45+G58</f>
        <v>102432707.55000001</v>
      </c>
      <c r="H42" s="27">
        <f>H43+H45+H58</f>
        <v>23044933.129999999</v>
      </c>
      <c r="I42" s="35">
        <f>H42*100/C42</f>
        <v>12.792645760539854</v>
      </c>
      <c r="J42" s="27">
        <f>H45+H58+H43</f>
        <v>23044933.129999999</v>
      </c>
    </row>
    <row r="43" spans="2:11" ht="15.75">
      <c r="B43" s="10" t="s">
        <v>8</v>
      </c>
      <c r="C43" s="18">
        <v>5852157.4000000004</v>
      </c>
      <c r="D43" s="33">
        <f>E43+F43+G43+H43</f>
        <v>5852157.4000000004</v>
      </c>
      <c r="E43" s="26">
        <v>887923.42</v>
      </c>
      <c r="F43" s="26">
        <f>E43</f>
        <v>887923.42</v>
      </c>
      <c r="G43" s="27">
        <f>C43-E43-F43-H43</f>
        <v>3327819.6300000004</v>
      </c>
      <c r="H43" s="27">
        <f>ROUND(C43*I43/100,2)</f>
        <v>748490.93</v>
      </c>
      <c r="I43" s="35">
        <v>12.79</v>
      </c>
    </row>
    <row r="44" spans="2:11" ht="15.75">
      <c r="B44" s="6" t="s">
        <v>9</v>
      </c>
      <c r="C44" s="15">
        <v>5852157.4000000004</v>
      </c>
      <c r="D44" s="33">
        <f t="shared" ref="D44:D76" si="4">E44+F44+G44+H44</f>
        <v>5852157.4000000004</v>
      </c>
      <c r="E44" s="28">
        <v>889858.6</v>
      </c>
      <c r="F44" s="28">
        <v>889858.6</v>
      </c>
      <c r="G44" s="27">
        <f t="shared" ref="G44:G76" si="5">C44-E44-F44-H44</f>
        <v>3323949.2700000005</v>
      </c>
      <c r="H44" s="27">
        <f>ROUND(C44*I44/100,2)</f>
        <v>748490.93</v>
      </c>
      <c r="I44" s="35">
        <v>12.79</v>
      </c>
    </row>
    <row r="45" spans="2:11" ht="15.75">
      <c r="B45" s="7" t="s">
        <v>24</v>
      </c>
      <c r="C45" s="18">
        <v>49539782.629999995</v>
      </c>
      <c r="D45" s="33">
        <f t="shared" si="4"/>
        <v>49539782.630000003</v>
      </c>
      <c r="E45" s="28">
        <f>SUM(E46:E57)</f>
        <v>7516464.4300000006</v>
      </c>
      <c r="F45" s="28">
        <f>SUM(F46:F57)</f>
        <v>7516464.4300000006</v>
      </c>
      <c r="G45" s="28">
        <f>SUM(G46:G57)</f>
        <v>28165949.440000005</v>
      </c>
      <c r="H45" s="28">
        <f>SUM(H46:H57)</f>
        <v>6340904.330000001</v>
      </c>
      <c r="I45" s="35">
        <v>12.79</v>
      </c>
    </row>
    <row r="46" spans="2:11" ht="15.75">
      <c r="B46" s="6" t="s">
        <v>11</v>
      </c>
      <c r="C46" s="16">
        <v>3056664</v>
      </c>
      <c r="D46" s="33">
        <f t="shared" si="4"/>
        <v>3056664</v>
      </c>
      <c r="E46" s="34">
        <v>463774.86</v>
      </c>
      <c r="F46" s="27">
        <f>E46</f>
        <v>463774.86</v>
      </c>
      <c r="G46" s="27">
        <f t="shared" si="5"/>
        <v>1737020.0700000003</v>
      </c>
      <c r="H46" s="46">
        <v>392094.21</v>
      </c>
      <c r="I46" s="35">
        <v>12.79</v>
      </c>
    </row>
    <row r="47" spans="2:11" ht="15.75">
      <c r="B47" s="6" t="s">
        <v>12</v>
      </c>
      <c r="C47" s="16">
        <v>6113328</v>
      </c>
      <c r="D47" s="33">
        <f t="shared" si="4"/>
        <v>6113328</v>
      </c>
      <c r="E47" s="28">
        <v>927549.74</v>
      </c>
      <c r="F47" s="27">
        <f t="shared" ref="F47:F57" si="6">E47</f>
        <v>927549.74</v>
      </c>
      <c r="G47" s="27">
        <f t="shared" si="5"/>
        <v>3476333.8699999996</v>
      </c>
      <c r="H47" s="27">
        <f>ROUND(C47*I47/100,2)</f>
        <v>781894.65</v>
      </c>
      <c r="I47" s="35">
        <v>12.79</v>
      </c>
    </row>
    <row r="48" spans="2:11" ht="15.75">
      <c r="B48" s="4" t="s">
        <v>13</v>
      </c>
      <c r="C48" s="16">
        <v>1463039.35</v>
      </c>
      <c r="D48" s="33">
        <f t="shared" si="4"/>
        <v>1463039.3499999999</v>
      </c>
      <c r="E48" s="46">
        <v>221980.85</v>
      </c>
      <c r="F48" s="27">
        <f t="shared" si="6"/>
        <v>221980.85</v>
      </c>
      <c r="G48" s="46">
        <f t="shared" si="5"/>
        <v>831405.99</v>
      </c>
      <c r="H48" s="46">
        <v>187671.66</v>
      </c>
      <c r="I48" s="35">
        <v>12.79</v>
      </c>
    </row>
    <row r="49" spans="2:19" ht="15.75">
      <c r="B49" s="4" t="s">
        <v>14</v>
      </c>
      <c r="C49" s="16">
        <v>1463039.35</v>
      </c>
      <c r="D49" s="33">
        <f t="shared" si="4"/>
        <v>1463039.35</v>
      </c>
      <c r="E49" s="46">
        <v>221980.85</v>
      </c>
      <c r="F49" s="27">
        <f t="shared" si="6"/>
        <v>221980.85</v>
      </c>
      <c r="G49" s="46">
        <f t="shared" si="5"/>
        <v>831954.92</v>
      </c>
      <c r="H49" s="46">
        <f>ROUND(C49*I49/100,2)</f>
        <v>187122.73</v>
      </c>
      <c r="I49" s="35">
        <v>12.79</v>
      </c>
    </row>
    <row r="50" spans="2:19" ht="15.75">
      <c r="B50" s="4" t="s">
        <v>15</v>
      </c>
      <c r="C50" s="16">
        <v>5852157.4000000004</v>
      </c>
      <c r="D50" s="33">
        <f t="shared" si="4"/>
        <v>5852157.4000000004</v>
      </c>
      <c r="E50" s="46">
        <v>887923.42</v>
      </c>
      <c r="F50" s="27">
        <f t="shared" si="6"/>
        <v>887923.42</v>
      </c>
      <c r="G50" s="46">
        <f t="shared" si="5"/>
        <v>3327819.6300000004</v>
      </c>
      <c r="H50" s="46">
        <f>ROUND(C50*I50/100,2)</f>
        <v>748490.93</v>
      </c>
      <c r="I50" s="35">
        <v>12.79</v>
      </c>
    </row>
    <row r="51" spans="2:19" ht="15.75">
      <c r="B51" s="4" t="s">
        <v>16</v>
      </c>
      <c r="C51" s="16">
        <v>4389118.0500000007</v>
      </c>
      <c r="D51" s="33">
        <f t="shared" si="4"/>
        <v>4389118.0500000007</v>
      </c>
      <c r="E51" s="46">
        <v>665942.56000000006</v>
      </c>
      <c r="F51" s="27">
        <f t="shared" si="6"/>
        <v>665942.56000000006</v>
      </c>
      <c r="G51" s="46">
        <f t="shared" si="5"/>
        <v>2495864.7300000004</v>
      </c>
      <c r="H51" s="46">
        <f>ROUND(C51*I51/100,2)</f>
        <v>561368.19999999995</v>
      </c>
      <c r="I51" s="35">
        <v>12.79</v>
      </c>
    </row>
    <row r="52" spans="2:19" ht="15.75">
      <c r="B52" s="4" t="s">
        <v>17</v>
      </c>
      <c r="C52" s="16">
        <v>4602223.6100000003</v>
      </c>
      <c r="D52" s="33">
        <f t="shared" si="4"/>
        <v>4602223.6100000003</v>
      </c>
      <c r="E52" s="46">
        <v>698276.18</v>
      </c>
      <c r="F52" s="27">
        <f t="shared" si="6"/>
        <v>698276.18</v>
      </c>
      <c r="G52" s="46">
        <f t="shared" si="5"/>
        <v>2615320.04</v>
      </c>
      <c r="H52" s="46">
        <v>590351.21</v>
      </c>
      <c r="I52" s="35">
        <v>12.79</v>
      </c>
    </row>
    <row r="53" spans="2:19" ht="15.75">
      <c r="B53" s="4" t="s">
        <v>18</v>
      </c>
      <c r="C53" s="16">
        <v>8778236.1000000015</v>
      </c>
      <c r="D53" s="33">
        <f t="shared" si="4"/>
        <v>8778236.1000000015</v>
      </c>
      <c r="E53" s="46">
        <v>1331885.1299999999</v>
      </c>
      <c r="F53" s="27">
        <f t="shared" si="6"/>
        <v>1331885.1299999999</v>
      </c>
      <c r="G53" s="46">
        <f t="shared" si="5"/>
        <v>4991729.4400000013</v>
      </c>
      <c r="H53" s="46">
        <f>ROUND(C53*I53/100,2)</f>
        <v>1122736.3999999999</v>
      </c>
      <c r="I53" s="35">
        <v>12.79</v>
      </c>
    </row>
    <row r="54" spans="2:19" ht="15.75">
      <c r="B54" s="5" t="s">
        <v>19</v>
      </c>
      <c r="C54" s="16">
        <v>4389118.0500000007</v>
      </c>
      <c r="D54" s="33">
        <f t="shared" si="4"/>
        <v>4389118.0500000007</v>
      </c>
      <c r="E54" s="46">
        <v>665942.56000000006</v>
      </c>
      <c r="F54" s="27">
        <f t="shared" si="6"/>
        <v>665942.56000000006</v>
      </c>
      <c r="G54" s="46">
        <f t="shared" si="5"/>
        <v>2495864.7300000004</v>
      </c>
      <c r="H54" s="46">
        <f>ROUND(C54*I54/100,2)</f>
        <v>561368.19999999995</v>
      </c>
      <c r="I54" s="35">
        <v>12.79</v>
      </c>
    </row>
    <row r="55" spans="2:19" ht="15.75">
      <c r="B55" s="5" t="s">
        <v>20</v>
      </c>
      <c r="C55" s="16">
        <v>4389118.0500000007</v>
      </c>
      <c r="D55" s="33">
        <f t="shared" si="4"/>
        <v>4389118.0500000007</v>
      </c>
      <c r="E55" s="46">
        <v>665942.56000000006</v>
      </c>
      <c r="F55" s="27">
        <f t="shared" si="6"/>
        <v>665942.56000000006</v>
      </c>
      <c r="G55" s="46">
        <f t="shared" si="5"/>
        <v>2495864.7300000004</v>
      </c>
      <c r="H55" s="46">
        <f>ROUND(C55*I55/100,2)</f>
        <v>561368.19999999995</v>
      </c>
      <c r="I55" s="35">
        <v>12.79</v>
      </c>
      <c r="L55" t="s">
        <v>55</v>
      </c>
      <c r="M55" t="s">
        <v>56</v>
      </c>
      <c r="O55" t="s">
        <v>57</v>
      </c>
      <c r="P55" t="s">
        <v>59</v>
      </c>
      <c r="Q55" t="s">
        <v>58</v>
      </c>
      <c r="R55" t="s">
        <v>60</v>
      </c>
      <c r="S55" t="s">
        <v>61</v>
      </c>
    </row>
    <row r="56" spans="2:19" ht="15.75">
      <c r="B56" s="5" t="s">
        <v>21</v>
      </c>
      <c r="C56" s="16">
        <v>3580701.3200000003</v>
      </c>
      <c r="D56" s="33">
        <f t="shared" si="4"/>
        <v>3580701.3200000003</v>
      </c>
      <c r="E56" s="46">
        <v>543284.87</v>
      </c>
      <c r="F56" s="27">
        <f t="shared" si="6"/>
        <v>543284.87</v>
      </c>
      <c r="G56" s="46">
        <f t="shared" si="5"/>
        <v>2034816.37</v>
      </c>
      <c r="H56" s="46">
        <v>459315.21</v>
      </c>
      <c r="I56" s="35">
        <v>12.79</v>
      </c>
      <c r="K56" t="s">
        <v>52</v>
      </c>
      <c r="L56">
        <v>2300000</v>
      </c>
      <c r="M56" s="27">
        <f>L56</f>
        <v>2300000</v>
      </c>
      <c r="N56" s="27"/>
      <c r="O56" s="27">
        <f>L56+M56</f>
        <v>4600000</v>
      </c>
      <c r="P56" s="27">
        <v>66.900000000000006</v>
      </c>
      <c r="Q56" s="27">
        <f>100-P56</f>
        <v>33.099999999999994</v>
      </c>
      <c r="R56" s="27">
        <f>O56/P56*Q56</f>
        <v>2275934.2301943195</v>
      </c>
      <c r="S56" s="27">
        <f>C45-O56-R56</f>
        <v>42663848.399805672</v>
      </c>
    </row>
    <row r="57" spans="2:19" ht="15.75">
      <c r="B57" s="6" t="s">
        <v>22</v>
      </c>
      <c r="C57" s="16">
        <v>1463039.35</v>
      </c>
      <c r="D57" s="33">
        <f t="shared" si="4"/>
        <v>1463039.35</v>
      </c>
      <c r="E57" s="27">
        <v>221980.85</v>
      </c>
      <c r="F57" s="27">
        <f t="shared" si="6"/>
        <v>221980.85</v>
      </c>
      <c r="G57" s="27">
        <f t="shared" si="5"/>
        <v>831954.92</v>
      </c>
      <c r="H57" s="27">
        <f>ROUND(C57*I57/100,2)</f>
        <v>187122.73</v>
      </c>
      <c r="I57" s="35">
        <v>12.79</v>
      </c>
      <c r="K57" t="s">
        <v>53</v>
      </c>
      <c r="L57">
        <v>1000000</v>
      </c>
      <c r="M57" s="27">
        <f>L57</f>
        <v>1000000</v>
      </c>
      <c r="N57" s="27"/>
      <c r="O57" s="27">
        <f>L57+M57</f>
        <v>2000000</v>
      </c>
      <c r="P57" s="27">
        <v>66.900000000000006</v>
      </c>
      <c r="Q57" s="27">
        <f>100-P57</f>
        <v>33.099999999999994</v>
      </c>
      <c r="R57" s="27">
        <f>O57/P57*Q57</f>
        <v>989536.62182361702</v>
      </c>
      <c r="S57" s="27">
        <f>C43-O57-R57</f>
        <v>2862620.7781763831</v>
      </c>
    </row>
    <row r="58" spans="2:19" ht="15.75">
      <c r="B58" s="19" t="s">
        <v>43</v>
      </c>
      <c r="C58" s="22">
        <v>124750100.65000001</v>
      </c>
      <c r="D58" s="33">
        <f t="shared" si="4"/>
        <v>124750100.65000001</v>
      </c>
      <c r="E58" s="28">
        <f>SUM(E59:E76)</f>
        <v>18927812.149999999</v>
      </c>
      <c r="F58" s="28">
        <f>SUM(F59:F76)</f>
        <v>18927812.149999999</v>
      </c>
      <c r="G58" s="28">
        <f>SUM(G59:G76)</f>
        <v>70938938.480000004</v>
      </c>
      <c r="H58" s="28">
        <f>SUM(H59:H76)</f>
        <v>15955537.869999999</v>
      </c>
      <c r="I58" s="35">
        <v>12.79</v>
      </c>
      <c r="K58" t="s">
        <v>54</v>
      </c>
      <c r="L58">
        <v>20000000</v>
      </c>
      <c r="M58" s="27">
        <f>L58</f>
        <v>20000000</v>
      </c>
      <c r="N58" s="27"/>
      <c r="O58" s="27">
        <f>L58+M58</f>
        <v>40000000</v>
      </c>
      <c r="P58" s="27">
        <v>66.900000000000006</v>
      </c>
      <c r="Q58" s="27">
        <f>100-P58</f>
        <v>33.099999999999994</v>
      </c>
      <c r="R58" s="27">
        <f>O58/P58*Q58</f>
        <v>19790732.436472341</v>
      </c>
      <c r="S58" s="27">
        <f>C58-O58-R58</f>
        <v>64959368.213527665</v>
      </c>
    </row>
    <row r="59" spans="2:19" ht="15.75">
      <c r="B59" s="30" t="s">
        <v>25</v>
      </c>
      <c r="C59" s="15">
        <v>5852157.4000000004</v>
      </c>
      <c r="D59" s="33">
        <f t="shared" si="4"/>
        <v>5852157.4000000004</v>
      </c>
      <c r="E59" s="27">
        <v>887923.42</v>
      </c>
      <c r="F59" s="27">
        <f>E59</f>
        <v>887923.42</v>
      </c>
      <c r="G59" s="27">
        <f t="shared" si="5"/>
        <v>3327819.6300000004</v>
      </c>
      <c r="H59" s="27">
        <f t="shared" ref="H59:H76" si="7">ROUND(C59*I59/100,2)</f>
        <v>748490.93</v>
      </c>
      <c r="I59" s="35">
        <v>12.79</v>
      </c>
      <c r="L59" s="47"/>
      <c r="M59" s="27"/>
      <c r="N59" s="27"/>
      <c r="O59" s="27"/>
      <c r="P59" s="27"/>
      <c r="R59" s="27">
        <f>R56+R57+R58</f>
        <v>23056203.288490277</v>
      </c>
    </row>
    <row r="60" spans="2:19" ht="15.75">
      <c r="B60" s="31" t="s">
        <v>26</v>
      </c>
      <c r="C60" s="15">
        <v>5852157.4000000004</v>
      </c>
      <c r="D60" s="33">
        <f t="shared" si="4"/>
        <v>5852157.4000000004</v>
      </c>
      <c r="E60" s="28">
        <v>887923.42</v>
      </c>
      <c r="F60" s="27">
        <f t="shared" ref="F60:F76" si="8">E60</f>
        <v>887923.42</v>
      </c>
      <c r="G60" s="27">
        <f t="shared" si="5"/>
        <v>3327819.6300000004</v>
      </c>
      <c r="H60" s="27">
        <f t="shared" si="7"/>
        <v>748490.93</v>
      </c>
      <c r="I60" s="35">
        <v>12.79</v>
      </c>
      <c r="M60" s="27"/>
      <c r="N60" s="27"/>
      <c r="O60" s="27">
        <f>O56+O57+O58</f>
        <v>46600000</v>
      </c>
      <c r="P60" s="27"/>
    </row>
    <row r="61" spans="2:19" ht="15.75">
      <c r="B61" s="31" t="s">
        <v>27</v>
      </c>
      <c r="C61" s="15">
        <v>5852157.4000000004</v>
      </c>
      <c r="D61" s="33">
        <f t="shared" si="4"/>
        <v>5852157.4000000004</v>
      </c>
      <c r="E61" s="27">
        <v>887923.42</v>
      </c>
      <c r="F61" s="27">
        <f t="shared" si="8"/>
        <v>887923.42</v>
      </c>
      <c r="G61" s="27">
        <f t="shared" si="5"/>
        <v>3327819.6300000004</v>
      </c>
      <c r="H61" s="27">
        <f t="shared" si="7"/>
        <v>748490.93</v>
      </c>
      <c r="I61" s="35">
        <v>12.79</v>
      </c>
      <c r="M61" s="27"/>
      <c r="N61" s="27"/>
      <c r="O61" s="27"/>
      <c r="P61" s="27"/>
    </row>
    <row r="62" spans="2:19" ht="15.75">
      <c r="B62" s="31" t="s">
        <v>28</v>
      </c>
      <c r="C62" s="15">
        <v>5852157.4000000004</v>
      </c>
      <c r="D62" s="33">
        <f t="shared" si="4"/>
        <v>5852157.4000000004</v>
      </c>
      <c r="E62" s="27">
        <v>887923.42</v>
      </c>
      <c r="F62" s="27">
        <f t="shared" si="8"/>
        <v>887923.42</v>
      </c>
      <c r="G62" s="27">
        <f t="shared" si="5"/>
        <v>3327819.6300000004</v>
      </c>
      <c r="H62" s="27">
        <f t="shared" si="7"/>
        <v>748490.93</v>
      </c>
      <c r="I62" s="35">
        <v>12.79</v>
      </c>
      <c r="M62" s="27"/>
      <c r="N62" s="27"/>
      <c r="O62" s="27"/>
      <c r="P62" s="27"/>
    </row>
    <row r="63" spans="2:19" ht="15.75">
      <c r="B63" s="30" t="s">
        <v>29</v>
      </c>
      <c r="C63" s="15">
        <v>8778236.1000000015</v>
      </c>
      <c r="D63" s="33">
        <f t="shared" si="4"/>
        <v>8778236.1000000015</v>
      </c>
      <c r="E63" s="27">
        <v>1331885.1299999999</v>
      </c>
      <c r="F63" s="27">
        <f t="shared" si="8"/>
        <v>1331885.1299999999</v>
      </c>
      <c r="G63" s="27">
        <f t="shared" si="5"/>
        <v>4991729.4400000013</v>
      </c>
      <c r="H63" s="27">
        <f t="shared" si="7"/>
        <v>1122736.3999999999</v>
      </c>
      <c r="I63" s="35">
        <v>12.79</v>
      </c>
      <c r="M63" s="27" t="s">
        <v>63</v>
      </c>
      <c r="N63" s="27"/>
      <c r="O63" s="27" t="s">
        <v>64</v>
      </c>
      <c r="P63" s="27" t="s">
        <v>56</v>
      </c>
      <c r="Q63" s="27" t="s">
        <v>65</v>
      </c>
      <c r="R63" s="27" t="s">
        <v>61</v>
      </c>
    </row>
    <row r="64" spans="2:19" ht="15.75">
      <c r="B64" s="31" t="s">
        <v>30</v>
      </c>
      <c r="C64" s="15">
        <v>9169992</v>
      </c>
      <c r="D64" s="33">
        <f t="shared" si="4"/>
        <v>9169992</v>
      </c>
      <c r="E64" s="27">
        <v>1391324.61</v>
      </c>
      <c r="F64" s="27">
        <f t="shared" si="8"/>
        <v>1391324.61</v>
      </c>
      <c r="G64" s="27">
        <f t="shared" si="5"/>
        <v>5214500.7999999989</v>
      </c>
      <c r="H64" s="27">
        <f t="shared" si="7"/>
        <v>1172841.98</v>
      </c>
      <c r="I64" s="35">
        <v>12.79</v>
      </c>
      <c r="L64" t="s">
        <v>53</v>
      </c>
      <c r="M64" s="27">
        <v>5852157.4000000004</v>
      </c>
      <c r="N64" s="27"/>
      <c r="O64" s="27">
        <v>989536.62182361702</v>
      </c>
      <c r="P64" s="27">
        <v>1000000</v>
      </c>
      <c r="Q64" s="27">
        <v>1000000</v>
      </c>
      <c r="R64" s="27">
        <v>2862620.7781763831</v>
      </c>
      <c r="S64" s="47">
        <v>0.48915700000000001</v>
      </c>
    </row>
    <row r="65" spans="2:19" ht="15.75">
      <c r="B65" s="30" t="s">
        <v>31</v>
      </c>
      <c r="C65" s="15">
        <v>5852157.4000000004</v>
      </c>
      <c r="D65" s="33">
        <f t="shared" si="4"/>
        <v>5852157.4000000004</v>
      </c>
      <c r="E65" s="27">
        <v>887923.42</v>
      </c>
      <c r="F65" s="27">
        <f t="shared" si="8"/>
        <v>887923.42</v>
      </c>
      <c r="G65" s="27">
        <f t="shared" si="5"/>
        <v>3327819.6300000004</v>
      </c>
      <c r="H65" s="27">
        <f t="shared" si="7"/>
        <v>748490.93</v>
      </c>
      <c r="I65" s="35">
        <v>12.79</v>
      </c>
      <c r="L65" t="s">
        <v>62</v>
      </c>
      <c r="M65" s="27">
        <v>49539782.629999995</v>
      </c>
      <c r="N65" s="27"/>
      <c r="O65" s="27">
        <v>2275934.2301943195</v>
      </c>
      <c r="P65" s="27">
        <v>2300000</v>
      </c>
      <c r="Q65" s="27">
        <v>2300000</v>
      </c>
      <c r="R65" s="27">
        <v>42663848.399805672</v>
      </c>
      <c r="S65" s="47">
        <v>0.86119999999999997</v>
      </c>
    </row>
    <row r="66" spans="2:19" ht="15.75">
      <c r="B66" s="31" t="s">
        <v>32</v>
      </c>
      <c r="C66" s="29">
        <v>5852157.4000000004</v>
      </c>
      <c r="D66" s="33">
        <f t="shared" si="4"/>
        <v>5852157.4000000004</v>
      </c>
      <c r="E66" s="27">
        <v>887923.42</v>
      </c>
      <c r="F66" s="27">
        <f t="shared" si="8"/>
        <v>887923.42</v>
      </c>
      <c r="G66" s="27">
        <f t="shared" si="5"/>
        <v>3327819.6300000004</v>
      </c>
      <c r="H66" s="27">
        <f t="shared" si="7"/>
        <v>748490.93</v>
      </c>
      <c r="I66" s="35">
        <v>12.79</v>
      </c>
      <c r="L66" t="s">
        <v>54</v>
      </c>
      <c r="M66" s="27">
        <v>124750100.65000001</v>
      </c>
      <c r="N66" s="27"/>
      <c r="O66" s="27">
        <v>19790732.436472341</v>
      </c>
      <c r="P66" s="27">
        <v>20000000</v>
      </c>
      <c r="Q66" s="27">
        <v>20000000</v>
      </c>
      <c r="R66" s="27">
        <v>64959368.213527665</v>
      </c>
      <c r="S66" s="47">
        <v>0.52070000000000005</v>
      </c>
    </row>
    <row r="67" spans="2:19" ht="15.75">
      <c r="B67" s="30" t="s">
        <v>33</v>
      </c>
      <c r="C67" s="15">
        <v>8778236.1000000015</v>
      </c>
      <c r="D67" s="33">
        <f t="shared" si="4"/>
        <v>8778236.1000000015</v>
      </c>
      <c r="E67" s="27">
        <v>1331885.1299999999</v>
      </c>
      <c r="F67" s="27">
        <f t="shared" si="8"/>
        <v>1331885.1299999999</v>
      </c>
      <c r="G67" s="27">
        <f t="shared" si="5"/>
        <v>4991729.4400000013</v>
      </c>
      <c r="H67" s="27">
        <f t="shared" si="7"/>
        <v>1122736.3999999999</v>
      </c>
      <c r="I67" s="35">
        <v>12.79</v>
      </c>
      <c r="M67" s="27"/>
      <c r="N67" s="27"/>
      <c r="O67" s="27"/>
      <c r="P67" s="27"/>
    </row>
    <row r="68" spans="2:19" ht="15.75">
      <c r="B68" s="30" t="s">
        <v>34</v>
      </c>
      <c r="C68" s="15">
        <v>7315196.75</v>
      </c>
      <c r="D68" s="33">
        <f t="shared" si="4"/>
        <v>7315196.7500000009</v>
      </c>
      <c r="E68" s="27">
        <v>1109904.27</v>
      </c>
      <c r="F68" s="27">
        <f t="shared" si="8"/>
        <v>1109904.27</v>
      </c>
      <c r="G68" s="27">
        <f t="shared" si="5"/>
        <v>4159774.5500000007</v>
      </c>
      <c r="H68" s="27">
        <f t="shared" si="7"/>
        <v>935613.66</v>
      </c>
      <c r="I68" s="35">
        <v>12.79</v>
      </c>
    </row>
    <row r="69" spans="2:19" ht="15.75">
      <c r="B69" s="31" t="s">
        <v>35</v>
      </c>
      <c r="C69" s="15">
        <v>2926078.7</v>
      </c>
      <c r="D69" s="33">
        <f t="shared" si="4"/>
        <v>2926078.7</v>
      </c>
      <c r="E69" s="27">
        <v>443961.71</v>
      </c>
      <c r="F69" s="27">
        <f t="shared" si="8"/>
        <v>443961.71</v>
      </c>
      <c r="G69" s="27">
        <f t="shared" si="5"/>
        <v>1663909.8100000003</v>
      </c>
      <c r="H69" s="27">
        <f t="shared" si="7"/>
        <v>374245.47</v>
      </c>
      <c r="I69" s="35">
        <v>12.79</v>
      </c>
      <c r="M69" s="27" t="s">
        <v>63</v>
      </c>
      <c r="N69" s="27"/>
      <c r="O69" s="27" t="s">
        <v>64</v>
      </c>
      <c r="P69" s="27" t="s">
        <v>56</v>
      </c>
      <c r="Q69" s="27" t="s">
        <v>65</v>
      </c>
      <c r="R69" s="27" t="s">
        <v>61</v>
      </c>
    </row>
    <row r="70" spans="2:19" ht="15.75">
      <c r="B70" s="30" t="s">
        <v>36</v>
      </c>
      <c r="C70" s="15">
        <v>11704314.800000001</v>
      </c>
      <c r="D70" s="33">
        <f t="shared" si="4"/>
        <v>11704314.800000001</v>
      </c>
      <c r="E70" s="27">
        <v>1775846.84</v>
      </c>
      <c r="F70" s="27">
        <f t="shared" si="8"/>
        <v>1775846.84</v>
      </c>
      <c r="G70" s="27">
        <f t="shared" si="5"/>
        <v>6655639.2600000007</v>
      </c>
      <c r="H70" s="27">
        <f t="shared" si="7"/>
        <v>1496981.86</v>
      </c>
      <c r="I70" s="35">
        <v>12.79</v>
      </c>
      <c r="L70" t="s">
        <v>53</v>
      </c>
      <c r="M70" s="27">
        <v>5852157.4000000004</v>
      </c>
      <c r="N70" s="27">
        <f>M70-R70</f>
        <v>812279.44712000061</v>
      </c>
      <c r="O70" s="27">
        <f>N70*55.44/100</f>
        <v>450327.72548332834</v>
      </c>
      <c r="P70" s="27">
        <f>(N70-O70)/2</f>
        <v>180975.86081833614</v>
      </c>
      <c r="Q70" s="27">
        <f>P70</f>
        <v>180975.86081833614</v>
      </c>
      <c r="R70" s="27">
        <f>M70*S70</f>
        <v>5039877.9528799998</v>
      </c>
      <c r="S70" s="27">
        <v>0.86119999999999997</v>
      </c>
    </row>
    <row r="71" spans="2:19" ht="15.75">
      <c r="B71" s="30" t="s">
        <v>37</v>
      </c>
      <c r="C71" s="15">
        <v>5852157.4000000004</v>
      </c>
      <c r="D71" s="33">
        <f t="shared" si="4"/>
        <v>5852157.4000000004</v>
      </c>
      <c r="E71" s="27">
        <v>887923.42</v>
      </c>
      <c r="F71" s="27">
        <f t="shared" si="8"/>
        <v>887923.42</v>
      </c>
      <c r="G71" s="27">
        <f t="shared" si="5"/>
        <v>3327819.6300000004</v>
      </c>
      <c r="H71" s="27">
        <f t="shared" si="7"/>
        <v>748490.93</v>
      </c>
      <c r="I71" s="35">
        <v>12.79</v>
      </c>
      <c r="L71" t="s">
        <v>62</v>
      </c>
      <c r="M71" s="27">
        <v>49539782.629999995</v>
      </c>
      <c r="N71" s="27">
        <f>M71-R71</f>
        <v>6876121.8290439993</v>
      </c>
      <c r="O71" s="27">
        <f>N71*55.44/100</f>
        <v>3812121.942021993</v>
      </c>
      <c r="P71" s="27">
        <f>(N71-O71)/2</f>
        <v>1531999.9435110032</v>
      </c>
      <c r="Q71" s="27">
        <f>P71</f>
        <v>1531999.9435110032</v>
      </c>
      <c r="R71" s="27">
        <f>M71*S71</f>
        <v>42663660.800955996</v>
      </c>
      <c r="S71" s="27">
        <v>0.86119999999999997</v>
      </c>
    </row>
    <row r="72" spans="2:19" ht="15.75">
      <c r="B72" s="30" t="s">
        <v>38</v>
      </c>
      <c r="C72" s="15">
        <v>5852157.4000000004</v>
      </c>
      <c r="D72" s="33">
        <f t="shared" si="4"/>
        <v>5852157.4000000004</v>
      </c>
      <c r="E72" s="27">
        <v>887923.42</v>
      </c>
      <c r="F72" s="27">
        <f t="shared" si="8"/>
        <v>887923.42</v>
      </c>
      <c r="G72" s="27">
        <f t="shared" si="5"/>
        <v>3327819.6300000004</v>
      </c>
      <c r="H72" s="27">
        <f t="shared" si="7"/>
        <v>748490.93</v>
      </c>
      <c r="I72" s="35">
        <v>12.79</v>
      </c>
      <c r="L72" t="s">
        <v>54</v>
      </c>
      <c r="M72" s="27">
        <v>124750100.65000001</v>
      </c>
      <c r="N72" s="27">
        <f>M72-R72</f>
        <v>17315313.97022</v>
      </c>
      <c r="O72" s="27">
        <f>N72*55.44/100</f>
        <v>9599610.0650899671</v>
      </c>
      <c r="P72" s="27">
        <f>(N72-O72)/2</f>
        <v>3857851.9525650162</v>
      </c>
      <c r="Q72" s="27">
        <f>P72</f>
        <v>3857851.9525650162</v>
      </c>
      <c r="R72" s="27">
        <f>M72*S72</f>
        <v>107434786.67978001</v>
      </c>
      <c r="S72" s="27">
        <v>0.86119999999999997</v>
      </c>
    </row>
    <row r="73" spans="2:19" ht="15.75">
      <c r="B73" s="31" t="s">
        <v>39</v>
      </c>
      <c r="C73" s="15">
        <v>8778236.1000000015</v>
      </c>
      <c r="D73" s="33">
        <f t="shared" si="4"/>
        <v>8778236.1000000015</v>
      </c>
      <c r="E73" s="27">
        <v>1331885.1299999999</v>
      </c>
      <c r="F73" s="27">
        <f t="shared" si="8"/>
        <v>1331885.1299999999</v>
      </c>
      <c r="G73" s="27">
        <f t="shared" si="5"/>
        <v>4991729.4400000013</v>
      </c>
      <c r="H73" s="27">
        <f t="shared" si="7"/>
        <v>1122736.3999999999</v>
      </c>
      <c r="I73" s="35">
        <v>12.79</v>
      </c>
      <c r="M73" s="27">
        <f t="shared" ref="M73:R73" si="9">SUM(M70:M72)</f>
        <v>180142040.68000001</v>
      </c>
      <c r="N73" s="27">
        <f t="shared" si="9"/>
        <v>25003715.246383999</v>
      </c>
      <c r="O73" s="27">
        <f t="shared" si="9"/>
        <v>13862059.732595287</v>
      </c>
      <c r="P73" s="27">
        <f t="shared" si="9"/>
        <v>5570827.7568943556</v>
      </c>
      <c r="Q73" s="27">
        <f t="shared" si="9"/>
        <v>5570827.7568943556</v>
      </c>
      <c r="R73" s="27">
        <f t="shared" si="9"/>
        <v>155138325.43361601</v>
      </c>
    </row>
    <row r="74" spans="2:19" ht="15.75">
      <c r="B74" s="31" t="s">
        <v>40</v>
      </c>
      <c r="C74" s="15">
        <v>5852157.4000000004</v>
      </c>
      <c r="D74" s="33">
        <f t="shared" si="4"/>
        <v>5852157.4000000004</v>
      </c>
      <c r="E74" s="27">
        <v>887923.42</v>
      </c>
      <c r="F74" s="27">
        <f t="shared" si="8"/>
        <v>887923.42</v>
      </c>
      <c r="G74" s="27">
        <f t="shared" si="5"/>
        <v>3327819.6300000004</v>
      </c>
      <c r="H74" s="27">
        <f t="shared" si="7"/>
        <v>748490.93</v>
      </c>
      <c r="I74" s="35">
        <v>12.79</v>
      </c>
    </row>
    <row r="75" spans="2:19" ht="15.75">
      <c r="B75" s="30" t="s">
        <v>41</v>
      </c>
      <c r="C75" s="15">
        <v>5852157.4000000004</v>
      </c>
      <c r="D75" s="33">
        <f t="shared" si="4"/>
        <v>5852157.4000000004</v>
      </c>
      <c r="E75" s="27">
        <v>887923.42</v>
      </c>
      <c r="F75" s="27">
        <f t="shared" si="8"/>
        <v>887923.42</v>
      </c>
      <c r="G75" s="27">
        <f t="shared" si="5"/>
        <v>3327819.6300000004</v>
      </c>
      <c r="H75" s="27">
        <f t="shared" si="7"/>
        <v>748490.93</v>
      </c>
      <c r="I75" s="35">
        <v>12.79</v>
      </c>
    </row>
    <row r="76" spans="2:19" ht="15.75">
      <c r="B76" s="31" t="s">
        <v>42</v>
      </c>
      <c r="C76" s="15">
        <v>8778236.1000000015</v>
      </c>
      <c r="D76" s="33">
        <f t="shared" si="4"/>
        <v>8778236.1000000015</v>
      </c>
      <c r="E76" s="27">
        <v>1331885.1299999999</v>
      </c>
      <c r="F76" s="27">
        <f t="shared" si="8"/>
        <v>1331885.1299999999</v>
      </c>
      <c r="G76" s="27">
        <f t="shared" si="5"/>
        <v>4991729.4400000013</v>
      </c>
      <c r="H76" s="27">
        <f t="shared" si="7"/>
        <v>1122736.3999999999</v>
      </c>
      <c r="I76" s="35">
        <v>12.79</v>
      </c>
    </row>
    <row r="81" spans="2:20" ht="15.75">
      <c r="B81" s="8" t="s">
        <v>7</v>
      </c>
      <c r="C81" s="11"/>
      <c r="D81" s="11"/>
      <c r="E81" s="11"/>
      <c r="F81" s="9"/>
      <c r="G81" s="17"/>
      <c r="H81" s="40"/>
      <c r="I81" s="40"/>
      <c r="J81" s="40"/>
      <c r="K81" s="40"/>
      <c r="L81" s="17">
        <f t="shared" ref="L81:S81" si="10">L82+L84+L97</f>
        <v>4673883.8999999994</v>
      </c>
      <c r="M81" s="17">
        <f t="shared" si="10"/>
        <v>0</v>
      </c>
      <c r="N81" s="17"/>
      <c r="O81" s="17">
        <f t="shared" si="10"/>
        <v>18005876.580000002</v>
      </c>
      <c r="P81" s="17">
        <f t="shared" si="10"/>
        <v>23057505.759999998</v>
      </c>
      <c r="Q81" s="17">
        <f t="shared" si="10"/>
        <v>27332199.999999996</v>
      </c>
      <c r="R81" s="17">
        <f t="shared" si="10"/>
        <v>27332199.999999996</v>
      </c>
      <c r="S81" s="17">
        <f t="shared" si="10"/>
        <v>0</v>
      </c>
      <c r="T81" s="17">
        <f>T82+T84+T97</f>
        <v>18005876.580000002</v>
      </c>
    </row>
    <row r="82" spans="2:20" ht="15.75">
      <c r="B82" s="10" t="s">
        <v>8</v>
      </c>
      <c r="C82" s="14"/>
      <c r="D82" s="14"/>
      <c r="E82" s="14"/>
      <c r="F82" s="14"/>
      <c r="G82" s="18"/>
      <c r="H82" s="14"/>
      <c r="I82" s="14"/>
      <c r="J82" s="14"/>
      <c r="K82" s="14"/>
      <c r="L82" s="18">
        <f>L83</f>
        <v>145314.18</v>
      </c>
      <c r="M82" s="18">
        <f>M83</f>
        <v>0</v>
      </c>
      <c r="N82" s="18"/>
      <c r="O82" s="18">
        <f t="shared" ref="O82:T82" si="11">O83</f>
        <v>581256.72</v>
      </c>
      <c r="P82" s="18">
        <f t="shared" si="11"/>
        <v>750686.73</v>
      </c>
      <c r="Q82" s="18">
        <f t="shared" si="11"/>
        <v>889858.6</v>
      </c>
      <c r="R82" s="18">
        <f t="shared" si="11"/>
        <v>889858.6</v>
      </c>
      <c r="S82" s="18">
        <f t="shared" si="11"/>
        <v>0</v>
      </c>
      <c r="T82" s="18">
        <f t="shared" si="11"/>
        <v>581256.72</v>
      </c>
    </row>
    <row r="83" spans="2:20" ht="15.75">
      <c r="B83" s="6" t="s">
        <v>9</v>
      </c>
      <c r="C83" s="12"/>
      <c r="D83" s="12"/>
      <c r="E83" s="12"/>
      <c r="F83" s="12"/>
      <c r="G83" s="15"/>
      <c r="H83" s="12"/>
      <c r="I83" s="12"/>
      <c r="J83" s="12"/>
      <c r="K83" s="12"/>
      <c r="L83" s="15">
        <v>145314.18</v>
      </c>
      <c r="M83" s="15">
        <f>L83*I83</f>
        <v>0</v>
      </c>
      <c r="N83" s="15"/>
      <c r="O83" s="15">
        <v>581256.72</v>
      </c>
      <c r="P83" s="41">
        <v>750686.73</v>
      </c>
      <c r="Q83" s="15">
        <v>889858.6</v>
      </c>
      <c r="R83" s="15">
        <v>889858.6</v>
      </c>
      <c r="S83" s="15">
        <f>M83</f>
        <v>0</v>
      </c>
      <c r="T83" s="15">
        <f>O83</f>
        <v>581256.72</v>
      </c>
    </row>
    <row r="84" spans="2:20" ht="15.75">
      <c r="B84" s="7" t="s">
        <v>24</v>
      </c>
      <c r="C84" s="14"/>
      <c r="D84" s="14"/>
      <c r="E84" s="14"/>
      <c r="F84" s="14"/>
      <c r="G84" s="18"/>
      <c r="H84" s="14"/>
      <c r="I84" s="14"/>
      <c r="J84" s="14"/>
      <c r="K84" s="14"/>
      <c r="L84" s="18">
        <f>SUM(L85:L96)</f>
        <v>1912914.4799999997</v>
      </c>
      <c r="M84" s="18">
        <f>SUM(M85:M96)</f>
        <v>0</v>
      </c>
      <c r="N84" s="18"/>
      <c r="O84" s="18">
        <f t="shared" ref="O84:T84" si="12">SUM(O85:O96)</f>
        <v>5072914.5599999987</v>
      </c>
      <c r="P84" s="18">
        <f t="shared" si="12"/>
        <v>6354726.0599999987</v>
      </c>
      <c r="Q84" s="18">
        <f t="shared" si="12"/>
        <v>7532846.1500000004</v>
      </c>
      <c r="R84" s="18">
        <f t="shared" si="12"/>
        <v>7532846.1500000004</v>
      </c>
      <c r="S84" s="18">
        <f t="shared" si="12"/>
        <v>0</v>
      </c>
      <c r="T84" s="18">
        <f t="shared" si="12"/>
        <v>5072914.5599999987</v>
      </c>
    </row>
    <row r="85" spans="2:20" ht="15.75">
      <c r="B85" s="6" t="s">
        <v>11</v>
      </c>
      <c r="C85" s="13"/>
      <c r="D85" s="13"/>
      <c r="E85" s="12"/>
      <c r="F85" s="13"/>
      <c r="G85" s="16"/>
      <c r="H85" s="13"/>
      <c r="I85" s="13"/>
      <c r="J85" s="13"/>
      <c r="K85" s="13"/>
      <c r="L85" s="16">
        <v>187600.26</v>
      </c>
      <c r="M85" s="15">
        <f t="shared" ref="M85:M96" si="13">L85*I85</f>
        <v>0</v>
      </c>
      <c r="N85" s="15"/>
      <c r="O85" s="15">
        <v>375200.52</v>
      </c>
      <c r="P85" s="41">
        <v>392094.21</v>
      </c>
      <c r="Q85" s="16">
        <v>464785.63</v>
      </c>
      <c r="R85" s="16">
        <v>464785.63</v>
      </c>
      <c r="S85" s="15">
        <f t="shared" ref="S85:S96" si="14">M85</f>
        <v>0</v>
      </c>
      <c r="T85" s="15">
        <f t="shared" ref="T85:T96" si="15">O85</f>
        <v>375200.52</v>
      </c>
    </row>
    <row r="86" spans="2:20" ht="15.75">
      <c r="B86" s="6" t="s">
        <v>12</v>
      </c>
      <c r="C86" s="13"/>
      <c r="D86" s="13"/>
      <c r="E86" s="12"/>
      <c r="F86" s="13"/>
      <c r="G86" s="16"/>
      <c r="H86" s="13"/>
      <c r="I86" s="13"/>
      <c r="J86" s="13"/>
      <c r="K86" s="13"/>
      <c r="L86" s="16">
        <v>187600.26</v>
      </c>
      <c r="M86" s="15">
        <f t="shared" si="13"/>
        <v>0</v>
      </c>
      <c r="N86" s="15"/>
      <c r="O86" s="15">
        <v>750401.04</v>
      </c>
      <c r="P86" s="41">
        <v>784188.44</v>
      </c>
      <c r="Q86" s="16">
        <v>929571.28</v>
      </c>
      <c r="R86" s="16">
        <v>929571.28</v>
      </c>
      <c r="S86" s="15">
        <f t="shared" si="14"/>
        <v>0</v>
      </c>
      <c r="T86" s="15">
        <f t="shared" si="15"/>
        <v>750401.04</v>
      </c>
    </row>
    <row r="87" spans="2:20" ht="15.75">
      <c r="B87" s="4" t="s">
        <v>13</v>
      </c>
      <c r="C87" s="12"/>
      <c r="D87" s="12"/>
      <c r="E87" s="12"/>
      <c r="F87" s="12"/>
      <c r="G87" s="15"/>
      <c r="H87" s="12"/>
      <c r="I87" s="12"/>
      <c r="J87" s="12"/>
      <c r="K87" s="13"/>
      <c r="L87" s="15">
        <v>145314.18</v>
      </c>
      <c r="M87" s="15">
        <f t="shared" si="13"/>
        <v>0</v>
      </c>
      <c r="N87" s="15"/>
      <c r="O87" s="15">
        <v>145314.18</v>
      </c>
      <c r="P87" s="41">
        <v>187671.66</v>
      </c>
      <c r="Q87" s="16">
        <v>222464.65</v>
      </c>
      <c r="R87" s="16">
        <v>222464.65</v>
      </c>
      <c r="S87" s="15">
        <f t="shared" si="14"/>
        <v>0</v>
      </c>
      <c r="T87" s="15">
        <f t="shared" si="15"/>
        <v>145314.18</v>
      </c>
    </row>
    <row r="88" spans="2:20" ht="15.75">
      <c r="B88" s="4" t="s">
        <v>14</v>
      </c>
      <c r="C88" s="12"/>
      <c r="D88" s="12"/>
      <c r="E88" s="12"/>
      <c r="F88" s="12"/>
      <c r="G88" s="15"/>
      <c r="H88" s="12"/>
      <c r="I88" s="12"/>
      <c r="J88" s="12"/>
      <c r="K88" s="13"/>
      <c r="L88" s="15">
        <v>145314.18</v>
      </c>
      <c r="M88" s="15">
        <f t="shared" si="13"/>
        <v>0</v>
      </c>
      <c r="N88" s="15"/>
      <c r="O88" s="15">
        <v>145314.18</v>
      </c>
      <c r="P88" s="41">
        <v>187671.67999999999</v>
      </c>
      <c r="Q88" s="16">
        <v>222464.65</v>
      </c>
      <c r="R88" s="16">
        <v>222464.65</v>
      </c>
      <c r="S88" s="15">
        <f t="shared" si="14"/>
        <v>0</v>
      </c>
      <c r="T88" s="15">
        <f t="shared" si="15"/>
        <v>145314.18</v>
      </c>
    </row>
    <row r="89" spans="2:20" ht="15.75">
      <c r="B89" s="4" t="s">
        <v>15</v>
      </c>
      <c r="C89" s="12"/>
      <c r="D89" s="12"/>
      <c r="E89" s="12"/>
      <c r="F89" s="12"/>
      <c r="G89" s="15"/>
      <c r="H89" s="12"/>
      <c r="I89" s="12"/>
      <c r="J89" s="12"/>
      <c r="K89" s="13"/>
      <c r="L89" s="15">
        <v>145314.18</v>
      </c>
      <c r="M89" s="15">
        <f t="shared" si="13"/>
        <v>0</v>
      </c>
      <c r="N89" s="15"/>
      <c r="O89" s="15">
        <v>581256.72</v>
      </c>
      <c r="P89" s="41">
        <v>750686.73</v>
      </c>
      <c r="Q89" s="16">
        <v>889858.6</v>
      </c>
      <c r="R89" s="16">
        <v>889858.6</v>
      </c>
      <c r="S89" s="15">
        <f t="shared" si="14"/>
        <v>0</v>
      </c>
      <c r="T89" s="15">
        <f t="shared" si="15"/>
        <v>581256.72</v>
      </c>
    </row>
    <row r="90" spans="2:20" ht="15.75">
      <c r="B90" s="4" t="s">
        <v>16</v>
      </c>
      <c r="C90" s="12"/>
      <c r="D90" s="12"/>
      <c r="E90" s="12"/>
      <c r="F90" s="12"/>
      <c r="G90" s="15"/>
      <c r="H90" s="12"/>
      <c r="I90" s="12"/>
      <c r="J90" s="12"/>
      <c r="K90" s="13"/>
      <c r="L90" s="15">
        <v>145314.18</v>
      </c>
      <c r="M90" s="15">
        <f t="shared" si="13"/>
        <v>0</v>
      </c>
      <c r="N90" s="15"/>
      <c r="O90" s="15">
        <v>435942.54</v>
      </c>
      <c r="P90" s="41">
        <v>563015.05000000005</v>
      </c>
      <c r="Q90" s="16">
        <v>667393.94999999995</v>
      </c>
      <c r="R90" s="16">
        <v>667393.94999999995</v>
      </c>
      <c r="S90" s="15">
        <f t="shared" si="14"/>
        <v>0</v>
      </c>
      <c r="T90" s="15">
        <f t="shared" si="15"/>
        <v>435942.54</v>
      </c>
    </row>
    <row r="91" spans="2:20" ht="15.75">
      <c r="B91" s="4" t="s">
        <v>17</v>
      </c>
      <c r="C91" s="12"/>
      <c r="D91" s="12"/>
      <c r="E91" s="12"/>
      <c r="F91" s="12"/>
      <c r="G91" s="15"/>
      <c r="H91" s="12"/>
      <c r="I91" s="12"/>
      <c r="J91" s="12"/>
      <c r="K91" s="13"/>
      <c r="L91" s="16">
        <v>187600.26</v>
      </c>
      <c r="M91" s="15">
        <f t="shared" si="13"/>
        <v>0</v>
      </c>
      <c r="N91" s="15"/>
      <c r="O91" s="15">
        <v>375200.52</v>
      </c>
      <c r="P91" s="41">
        <v>590351.21</v>
      </c>
      <c r="Q91" s="16">
        <v>699798.02</v>
      </c>
      <c r="R91" s="16">
        <v>699798.02</v>
      </c>
      <c r="S91" s="15">
        <f t="shared" si="14"/>
        <v>0</v>
      </c>
      <c r="T91" s="15">
        <f t="shared" si="15"/>
        <v>375200.52</v>
      </c>
    </row>
    <row r="92" spans="2:20" ht="15.75">
      <c r="B92" s="4" t="s">
        <v>18</v>
      </c>
      <c r="C92" s="12"/>
      <c r="D92" s="12"/>
      <c r="E92" s="12"/>
      <c r="F92" s="12"/>
      <c r="G92" s="15"/>
      <c r="H92" s="12"/>
      <c r="I92" s="12"/>
      <c r="J92" s="12"/>
      <c r="K92" s="13"/>
      <c r="L92" s="15">
        <v>145314.18</v>
      </c>
      <c r="M92" s="15">
        <f t="shared" si="13"/>
        <v>0</v>
      </c>
      <c r="N92" s="15"/>
      <c r="O92" s="15">
        <v>871885.08</v>
      </c>
      <c r="P92" s="41">
        <v>1126030.0900000001</v>
      </c>
      <c r="Q92" s="16">
        <v>1334787.8999999999</v>
      </c>
      <c r="R92" s="16">
        <v>1334787.8999999999</v>
      </c>
      <c r="S92" s="15">
        <f t="shared" si="14"/>
        <v>0</v>
      </c>
      <c r="T92" s="15">
        <f t="shared" si="15"/>
        <v>871885.08</v>
      </c>
    </row>
    <row r="93" spans="2:20" ht="15.75">
      <c r="B93" s="5" t="s">
        <v>19</v>
      </c>
      <c r="C93" s="12"/>
      <c r="D93" s="12"/>
      <c r="E93" s="12"/>
      <c r="F93" s="12"/>
      <c r="G93" s="15"/>
      <c r="H93" s="12"/>
      <c r="I93" s="12"/>
      <c r="J93" s="12"/>
      <c r="K93" s="13"/>
      <c r="L93" s="15">
        <v>145314.18</v>
      </c>
      <c r="M93" s="15">
        <f t="shared" si="13"/>
        <v>0</v>
      </c>
      <c r="N93" s="15"/>
      <c r="O93" s="15">
        <v>435942.54</v>
      </c>
      <c r="P93" s="41">
        <v>563015.05000000005</v>
      </c>
      <c r="Q93" s="16">
        <v>667393.94999999995</v>
      </c>
      <c r="R93" s="16">
        <v>667393.94999999995</v>
      </c>
      <c r="S93" s="15">
        <f t="shared" si="14"/>
        <v>0</v>
      </c>
      <c r="T93" s="15">
        <f t="shared" si="15"/>
        <v>435942.54</v>
      </c>
    </row>
    <row r="94" spans="2:20" ht="15.75">
      <c r="B94" s="5" t="s">
        <v>20</v>
      </c>
      <c r="C94" s="12"/>
      <c r="D94" s="12"/>
      <c r="E94" s="12"/>
      <c r="F94" s="12"/>
      <c r="G94" s="15"/>
      <c r="H94" s="12"/>
      <c r="I94" s="12"/>
      <c r="J94" s="12"/>
      <c r="K94" s="13"/>
      <c r="L94" s="15">
        <v>145314.18</v>
      </c>
      <c r="M94" s="15">
        <f t="shared" si="13"/>
        <v>0</v>
      </c>
      <c r="N94" s="15"/>
      <c r="O94" s="15">
        <v>435942.54</v>
      </c>
      <c r="P94" s="41">
        <v>563015.05000000005</v>
      </c>
      <c r="Q94" s="16">
        <v>667393.94999999995</v>
      </c>
      <c r="R94" s="16">
        <v>667393.94999999995</v>
      </c>
      <c r="S94" s="15">
        <f t="shared" si="14"/>
        <v>0</v>
      </c>
      <c r="T94" s="15">
        <f t="shared" si="15"/>
        <v>435942.54</v>
      </c>
    </row>
    <row r="95" spans="2:20" ht="15.75">
      <c r="B95" s="5" t="s">
        <v>21</v>
      </c>
      <c r="C95" s="12"/>
      <c r="D95" s="12"/>
      <c r="E95" s="12"/>
      <c r="F95" s="12"/>
      <c r="G95" s="15"/>
      <c r="H95" s="12"/>
      <c r="I95" s="12"/>
      <c r="J95" s="12"/>
      <c r="K95" s="13"/>
      <c r="L95" s="16">
        <v>187600.26</v>
      </c>
      <c r="M95" s="15">
        <f t="shared" si="13"/>
        <v>0</v>
      </c>
      <c r="N95" s="15"/>
      <c r="O95" s="15">
        <v>375200.52</v>
      </c>
      <c r="P95" s="41">
        <v>459315.21</v>
      </c>
      <c r="Q95" s="16">
        <v>544468.92000000004</v>
      </c>
      <c r="R95" s="16">
        <v>544468.92000000004</v>
      </c>
      <c r="S95" s="15">
        <f t="shared" si="14"/>
        <v>0</v>
      </c>
      <c r="T95" s="15">
        <f t="shared" si="15"/>
        <v>375200.52</v>
      </c>
    </row>
    <row r="96" spans="2:20" ht="15.75">
      <c r="B96" s="6" t="s">
        <v>22</v>
      </c>
      <c r="C96" s="13"/>
      <c r="D96" s="13"/>
      <c r="E96" s="12"/>
      <c r="F96" s="13"/>
      <c r="G96" s="16"/>
      <c r="H96" s="13"/>
      <c r="I96" s="13"/>
      <c r="J96" s="13"/>
      <c r="K96" s="13"/>
      <c r="L96" s="15">
        <v>145314.18</v>
      </c>
      <c r="M96" s="15">
        <f t="shared" si="13"/>
        <v>0</v>
      </c>
      <c r="N96" s="15"/>
      <c r="O96" s="15">
        <v>145314.18</v>
      </c>
      <c r="P96" s="41">
        <v>187671.67999999999</v>
      </c>
      <c r="Q96" s="16">
        <v>222464.65</v>
      </c>
      <c r="R96" s="16">
        <v>222464.65</v>
      </c>
      <c r="S96" s="15">
        <f t="shared" si="14"/>
        <v>0</v>
      </c>
      <c r="T96" s="15">
        <f t="shared" si="15"/>
        <v>145314.18</v>
      </c>
    </row>
    <row r="97" spans="2:20" ht="15.75">
      <c r="B97" s="19" t="s">
        <v>43</v>
      </c>
      <c r="C97" s="21"/>
      <c r="D97" s="21"/>
      <c r="E97" s="21"/>
      <c r="F97" s="21"/>
      <c r="G97" s="22"/>
      <c r="H97" s="21"/>
      <c r="I97" s="21"/>
      <c r="J97" s="21"/>
      <c r="K97" s="21"/>
      <c r="L97" s="22">
        <f t="shared" ref="L97:S97" si="16">SUM(L98:L115)</f>
        <v>2615655.2399999998</v>
      </c>
      <c r="M97" s="22">
        <f t="shared" si="16"/>
        <v>0</v>
      </c>
      <c r="N97" s="22"/>
      <c r="O97" s="22">
        <f t="shared" si="16"/>
        <v>12351705.300000003</v>
      </c>
      <c r="P97" s="22">
        <f t="shared" si="16"/>
        <v>15952092.970000001</v>
      </c>
      <c r="Q97" s="22">
        <f t="shared" si="16"/>
        <v>18909495.249999996</v>
      </c>
      <c r="R97" s="22">
        <f t="shared" si="16"/>
        <v>18909495.249999996</v>
      </c>
      <c r="S97" s="22">
        <f t="shared" si="16"/>
        <v>0</v>
      </c>
      <c r="T97" s="22">
        <f>SUM(T98:T115)</f>
        <v>12351705.300000003</v>
      </c>
    </row>
    <row r="98" spans="2:20" ht="15.75">
      <c r="B98" s="30" t="s">
        <v>25</v>
      </c>
      <c r="C98" s="12"/>
      <c r="D98" s="12"/>
      <c r="E98" s="43"/>
      <c r="F98" s="13"/>
      <c r="G98" s="15"/>
      <c r="H98" s="43"/>
      <c r="I98" s="12"/>
      <c r="J98" s="12"/>
      <c r="K98" s="12"/>
      <c r="L98" s="15">
        <v>145314.18</v>
      </c>
      <c r="M98" s="15">
        <f t="shared" ref="M98:M115" si="17">L98*I98</f>
        <v>0</v>
      </c>
      <c r="N98" s="15"/>
      <c r="O98" s="15">
        <v>581256.72</v>
      </c>
      <c r="P98" s="41">
        <v>750686.73</v>
      </c>
      <c r="Q98" s="15">
        <v>889858.6</v>
      </c>
      <c r="R98" s="15">
        <v>889858.6</v>
      </c>
      <c r="S98" s="15">
        <f t="shared" ref="S98:S115" si="18">M98</f>
        <v>0</v>
      </c>
      <c r="T98" s="15">
        <f t="shared" ref="T98:T115" si="19">O98</f>
        <v>581256.72</v>
      </c>
    </row>
    <row r="99" spans="2:20" ht="15.75">
      <c r="B99" s="31" t="s">
        <v>26</v>
      </c>
      <c r="C99" s="12"/>
      <c r="D99" s="12"/>
      <c r="E99" s="43"/>
      <c r="F99" s="13"/>
      <c r="G99" s="15"/>
      <c r="H99" s="43"/>
      <c r="I99" s="12"/>
      <c r="J99" s="12"/>
      <c r="K99" s="12"/>
      <c r="L99" s="15">
        <v>145314.18</v>
      </c>
      <c r="M99" s="15">
        <f t="shared" si="17"/>
        <v>0</v>
      </c>
      <c r="N99" s="15"/>
      <c r="O99" s="15">
        <v>581256.72</v>
      </c>
      <c r="P99" s="41">
        <v>750686.73</v>
      </c>
      <c r="Q99" s="15">
        <v>889858.6</v>
      </c>
      <c r="R99" s="15">
        <v>889858.6</v>
      </c>
      <c r="S99" s="15">
        <f t="shared" si="18"/>
        <v>0</v>
      </c>
      <c r="T99" s="15">
        <f t="shared" si="19"/>
        <v>581256.72</v>
      </c>
    </row>
    <row r="100" spans="2:20" ht="15.75">
      <c r="B100" s="31" t="s">
        <v>27</v>
      </c>
      <c r="C100" s="12"/>
      <c r="D100" s="12"/>
      <c r="E100" s="43"/>
      <c r="F100" s="13"/>
      <c r="G100" s="15"/>
      <c r="H100" s="43"/>
      <c r="I100" s="12"/>
      <c r="J100" s="12"/>
      <c r="K100" s="12"/>
      <c r="L100" s="15">
        <v>145314.18</v>
      </c>
      <c r="M100" s="15">
        <f t="shared" si="17"/>
        <v>0</v>
      </c>
      <c r="N100" s="15"/>
      <c r="O100" s="15">
        <v>581256.72</v>
      </c>
      <c r="P100" s="41">
        <v>750686.73</v>
      </c>
      <c r="Q100" s="15">
        <v>889858.6</v>
      </c>
      <c r="R100" s="15">
        <v>889858.6</v>
      </c>
      <c r="S100" s="15">
        <f t="shared" si="18"/>
        <v>0</v>
      </c>
      <c r="T100" s="15">
        <f t="shared" si="19"/>
        <v>581256.72</v>
      </c>
    </row>
    <row r="101" spans="2:20" ht="15.75">
      <c r="B101" s="31" t="s">
        <v>28</v>
      </c>
      <c r="C101" s="12"/>
      <c r="D101" s="12"/>
      <c r="E101" s="43"/>
      <c r="F101" s="13"/>
      <c r="G101" s="15"/>
      <c r="H101" s="43"/>
      <c r="I101" s="12"/>
      <c r="J101" s="12"/>
      <c r="K101" s="12"/>
      <c r="L101" s="15">
        <v>145314.18</v>
      </c>
      <c r="M101" s="15">
        <f t="shared" si="17"/>
        <v>0</v>
      </c>
      <c r="N101" s="15"/>
      <c r="O101" s="15">
        <v>581256.72</v>
      </c>
      <c r="P101" s="41">
        <v>750686.73</v>
      </c>
      <c r="Q101" s="15">
        <v>889858.6</v>
      </c>
      <c r="R101" s="15">
        <v>889858.6</v>
      </c>
      <c r="S101" s="15">
        <f t="shared" si="18"/>
        <v>0</v>
      </c>
      <c r="T101" s="15">
        <f t="shared" si="19"/>
        <v>581256.72</v>
      </c>
    </row>
    <row r="102" spans="2:20" ht="15.75">
      <c r="B102" s="30" t="s">
        <v>29</v>
      </c>
      <c r="C102" s="12"/>
      <c r="D102" s="12"/>
      <c r="E102" s="43"/>
      <c r="F102" s="13"/>
      <c r="G102" s="15"/>
      <c r="H102" s="43"/>
      <c r="I102" s="12"/>
      <c r="J102" s="12"/>
      <c r="K102" s="12"/>
      <c r="L102" s="15">
        <v>145314.18</v>
      </c>
      <c r="M102" s="15">
        <f t="shared" si="17"/>
        <v>0</v>
      </c>
      <c r="N102" s="15"/>
      <c r="O102" s="15">
        <v>871885.08</v>
      </c>
      <c r="P102" s="41">
        <v>1126030.0900000001</v>
      </c>
      <c r="Q102" s="15">
        <v>1334787.8999999999</v>
      </c>
      <c r="R102" s="15">
        <v>1334787.8999999999</v>
      </c>
      <c r="S102" s="15">
        <f t="shared" si="18"/>
        <v>0</v>
      </c>
      <c r="T102" s="15">
        <f t="shared" si="19"/>
        <v>871885.08</v>
      </c>
    </row>
    <row r="103" spans="2:20" ht="15.75">
      <c r="B103" s="31" t="s">
        <v>30</v>
      </c>
      <c r="C103" s="12"/>
      <c r="D103" s="12"/>
      <c r="E103" s="43"/>
      <c r="F103" s="13"/>
      <c r="G103" s="15"/>
      <c r="H103" s="43"/>
      <c r="I103" s="12"/>
      <c r="J103" s="12"/>
      <c r="K103" s="12"/>
      <c r="L103" s="15">
        <v>145314.18</v>
      </c>
      <c r="M103" s="15">
        <f t="shared" si="17"/>
        <v>0</v>
      </c>
      <c r="N103" s="15"/>
      <c r="O103" s="15">
        <v>871885.08</v>
      </c>
      <c r="P103" s="41">
        <v>1126030.0900000001</v>
      </c>
      <c r="Q103" s="15">
        <v>1334787.8999999999</v>
      </c>
      <c r="R103" s="15">
        <v>1334787.8999999999</v>
      </c>
      <c r="S103" s="15">
        <f t="shared" si="18"/>
        <v>0</v>
      </c>
      <c r="T103" s="15">
        <f t="shared" si="19"/>
        <v>871885.08</v>
      </c>
    </row>
    <row r="104" spans="2:20" ht="15.75">
      <c r="B104" s="30" t="s">
        <v>31</v>
      </c>
      <c r="C104" s="12"/>
      <c r="D104" s="12"/>
      <c r="E104" s="43"/>
      <c r="F104" s="13"/>
      <c r="G104" s="15"/>
      <c r="H104" s="43"/>
      <c r="I104" s="12"/>
      <c r="J104" s="12"/>
      <c r="K104" s="12"/>
      <c r="L104" s="15">
        <v>145314.18</v>
      </c>
      <c r="M104" s="15">
        <f t="shared" si="17"/>
        <v>0</v>
      </c>
      <c r="N104" s="15"/>
      <c r="O104" s="15">
        <v>581256.72</v>
      </c>
      <c r="P104" s="41">
        <v>750686.73</v>
      </c>
      <c r="Q104" s="15">
        <v>889858.6</v>
      </c>
      <c r="R104" s="15">
        <v>889858.6</v>
      </c>
      <c r="S104" s="15">
        <f t="shared" si="18"/>
        <v>0</v>
      </c>
      <c r="T104" s="15">
        <f t="shared" si="19"/>
        <v>581256.72</v>
      </c>
    </row>
    <row r="105" spans="2:20" ht="15.75">
      <c r="B105" s="31" t="s">
        <v>32</v>
      </c>
      <c r="C105" s="12"/>
      <c r="D105" s="12"/>
      <c r="E105" s="43"/>
      <c r="F105" s="13"/>
      <c r="G105" s="15"/>
      <c r="H105" s="43"/>
      <c r="I105" s="12"/>
      <c r="J105" s="12"/>
      <c r="K105" s="12"/>
      <c r="L105" s="15">
        <v>145314.18</v>
      </c>
      <c r="M105" s="15">
        <f t="shared" si="17"/>
        <v>0</v>
      </c>
      <c r="N105" s="15"/>
      <c r="O105" s="15">
        <v>581256.72</v>
      </c>
      <c r="P105" s="41">
        <v>750686.73</v>
      </c>
      <c r="Q105" s="29">
        <v>889858.6</v>
      </c>
      <c r="R105" s="29">
        <v>889858.6</v>
      </c>
      <c r="S105" s="15">
        <f t="shared" si="18"/>
        <v>0</v>
      </c>
      <c r="T105" s="15">
        <f t="shared" si="19"/>
        <v>581256.72</v>
      </c>
    </row>
    <row r="106" spans="2:20" ht="15.75">
      <c r="B106" s="30" t="s">
        <v>33</v>
      </c>
      <c r="C106" s="12"/>
      <c r="D106" s="12"/>
      <c r="E106" s="43"/>
      <c r="F106" s="13"/>
      <c r="G106" s="15"/>
      <c r="H106" s="43"/>
      <c r="I106" s="12"/>
      <c r="J106" s="12"/>
      <c r="K106" s="12"/>
      <c r="L106" s="15">
        <v>145314.18</v>
      </c>
      <c r="M106" s="15">
        <f t="shared" si="17"/>
        <v>0</v>
      </c>
      <c r="N106" s="15"/>
      <c r="O106" s="15">
        <v>871885.08</v>
      </c>
      <c r="P106" s="41">
        <v>1126030.0900000001</v>
      </c>
      <c r="Q106" s="15">
        <v>1334787.8999999999</v>
      </c>
      <c r="R106" s="15">
        <v>1334787.8999999999</v>
      </c>
      <c r="S106" s="15">
        <f t="shared" si="18"/>
        <v>0</v>
      </c>
      <c r="T106" s="15">
        <f t="shared" si="19"/>
        <v>871885.08</v>
      </c>
    </row>
    <row r="107" spans="2:20" ht="15.75">
      <c r="B107" s="30" t="s">
        <v>34</v>
      </c>
      <c r="C107" s="12"/>
      <c r="D107" s="12"/>
      <c r="E107" s="43"/>
      <c r="F107" s="13"/>
      <c r="G107" s="15"/>
      <c r="H107" s="43"/>
      <c r="I107" s="12"/>
      <c r="J107" s="12"/>
      <c r="K107" s="12"/>
      <c r="L107" s="15">
        <v>145314.18</v>
      </c>
      <c r="M107" s="15">
        <f t="shared" si="17"/>
        <v>0</v>
      </c>
      <c r="N107" s="15"/>
      <c r="O107" s="15">
        <v>726570.89999999991</v>
      </c>
      <c r="P107" s="41">
        <v>938358.41</v>
      </c>
      <c r="Q107" s="15">
        <v>1112323.25</v>
      </c>
      <c r="R107" s="15">
        <v>1112323.25</v>
      </c>
      <c r="S107" s="15">
        <f t="shared" si="18"/>
        <v>0</v>
      </c>
      <c r="T107" s="15">
        <f t="shared" si="19"/>
        <v>726570.89999999991</v>
      </c>
    </row>
    <row r="108" spans="2:20" ht="15.75">
      <c r="B108" s="31" t="s">
        <v>35</v>
      </c>
      <c r="C108" s="12"/>
      <c r="D108" s="12"/>
      <c r="E108" s="43"/>
      <c r="F108" s="13"/>
      <c r="G108" s="15"/>
      <c r="H108" s="43"/>
      <c r="I108" s="12"/>
      <c r="J108" s="12"/>
      <c r="K108" s="12"/>
      <c r="L108" s="15">
        <v>145314.18</v>
      </c>
      <c r="M108" s="15">
        <f t="shared" si="17"/>
        <v>0</v>
      </c>
      <c r="N108" s="15"/>
      <c r="O108" s="15">
        <v>290628.36</v>
      </c>
      <c r="P108" s="41">
        <v>375343.35999999999</v>
      </c>
      <c r="Q108" s="15">
        <v>444929.3</v>
      </c>
      <c r="R108" s="15">
        <v>444929.3</v>
      </c>
      <c r="S108" s="15">
        <f t="shared" si="18"/>
        <v>0</v>
      </c>
      <c r="T108" s="15">
        <f t="shared" si="19"/>
        <v>290628.36</v>
      </c>
    </row>
    <row r="109" spans="2:20" ht="15.75">
      <c r="B109" s="30" t="s">
        <v>36</v>
      </c>
      <c r="C109" s="12"/>
      <c r="D109" s="12"/>
      <c r="E109" s="43"/>
      <c r="F109" s="13"/>
      <c r="G109" s="15"/>
      <c r="H109" s="43"/>
      <c r="I109" s="12"/>
      <c r="J109" s="12"/>
      <c r="K109" s="12"/>
      <c r="L109" s="15">
        <v>145314.18</v>
      </c>
      <c r="M109" s="15">
        <f t="shared" si="17"/>
        <v>0</v>
      </c>
      <c r="N109" s="15"/>
      <c r="O109" s="15">
        <v>1162513.44</v>
      </c>
      <c r="P109" s="41">
        <v>1501373.45</v>
      </c>
      <c r="Q109" s="15">
        <v>1779717.2</v>
      </c>
      <c r="R109" s="15">
        <v>1779717.2</v>
      </c>
      <c r="S109" s="15">
        <f t="shared" si="18"/>
        <v>0</v>
      </c>
      <c r="T109" s="15">
        <f t="shared" si="19"/>
        <v>1162513.44</v>
      </c>
    </row>
    <row r="110" spans="2:20" ht="15.75">
      <c r="B110" s="30" t="s">
        <v>37</v>
      </c>
      <c r="C110" s="12"/>
      <c r="D110" s="12"/>
      <c r="E110" s="43"/>
      <c r="F110" s="13"/>
      <c r="G110" s="15"/>
      <c r="H110" s="43"/>
      <c r="I110" s="12"/>
      <c r="J110" s="12"/>
      <c r="K110" s="12"/>
      <c r="L110" s="15">
        <v>145314.18</v>
      </c>
      <c r="M110" s="15">
        <f t="shared" si="17"/>
        <v>0</v>
      </c>
      <c r="N110" s="15"/>
      <c r="O110" s="15">
        <v>581256.72</v>
      </c>
      <c r="P110" s="41">
        <v>750686.73</v>
      </c>
      <c r="Q110" s="15">
        <v>889858.6</v>
      </c>
      <c r="R110" s="15">
        <v>889858.6</v>
      </c>
      <c r="S110" s="15">
        <f t="shared" si="18"/>
        <v>0</v>
      </c>
      <c r="T110" s="15">
        <f t="shared" si="19"/>
        <v>581256.72</v>
      </c>
    </row>
    <row r="111" spans="2:20" ht="15.75">
      <c r="B111" s="30" t="s">
        <v>38</v>
      </c>
      <c r="C111" s="12"/>
      <c r="D111" s="12"/>
      <c r="E111" s="43"/>
      <c r="F111" s="13"/>
      <c r="G111" s="15"/>
      <c r="H111" s="43"/>
      <c r="I111" s="12"/>
      <c r="J111" s="12"/>
      <c r="K111" s="12"/>
      <c r="L111" s="15">
        <v>145314.18</v>
      </c>
      <c r="M111" s="15">
        <f t="shared" si="17"/>
        <v>0</v>
      </c>
      <c r="N111" s="15"/>
      <c r="O111" s="15">
        <v>581256.72</v>
      </c>
      <c r="P111" s="41">
        <v>750686.73</v>
      </c>
      <c r="Q111" s="15">
        <v>889858.6</v>
      </c>
      <c r="R111" s="15">
        <v>889858.6</v>
      </c>
      <c r="S111" s="15">
        <f t="shared" si="18"/>
        <v>0</v>
      </c>
      <c r="T111" s="15">
        <f t="shared" si="19"/>
        <v>581256.72</v>
      </c>
    </row>
    <row r="112" spans="2:20" ht="15.75">
      <c r="B112" s="31" t="s">
        <v>39</v>
      </c>
      <c r="C112" s="12"/>
      <c r="D112" s="12"/>
      <c r="E112" s="43"/>
      <c r="F112" s="13"/>
      <c r="G112" s="15"/>
      <c r="H112" s="43"/>
      <c r="I112" s="12"/>
      <c r="J112" s="12"/>
      <c r="K112" s="12"/>
      <c r="L112" s="15">
        <v>145314.18</v>
      </c>
      <c r="M112" s="15">
        <f t="shared" si="17"/>
        <v>0</v>
      </c>
      <c r="N112" s="15"/>
      <c r="O112" s="15">
        <v>871885.08</v>
      </c>
      <c r="P112" s="41">
        <v>1126030.0900000001</v>
      </c>
      <c r="Q112" s="15">
        <v>1334787.8999999999</v>
      </c>
      <c r="R112" s="15">
        <v>1334787.8999999999</v>
      </c>
      <c r="S112" s="15">
        <f t="shared" si="18"/>
        <v>0</v>
      </c>
      <c r="T112" s="15">
        <f t="shared" si="19"/>
        <v>871885.08</v>
      </c>
    </row>
    <row r="113" spans="2:20" ht="15.75">
      <c r="B113" s="31" t="s">
        <v>40</v>
      </c>
      <c r="C113" s="12"/>
      <c r="D113" s="12"/>
      <c r="E113" s="43"/>
      <c r="F113" s="13"/>
      <c r="G113" s="15"/>
      <c r="H113" s="43"/>
      <c r="I113" s="12"/>
      <c r="J113" s="12"/>
      <c r="K113" s="12"/>
      <c r="L113" s="15">
        <v>145314.18</v>
      </c>
      <c r="M113" s="15">
        <f t="shared" si="17"/>
        <v>0</v>
      </c>
      <c r="N113" s="15"/>
      <c r="O113" s="15">
        <v>581256.72</v>
      </c>
      <c r="P113" s="41">
        <v>750686.73</v>
      </c>
      <c r="Q113" s="15">
        <v>889858.6</v>
      </c>
      <c r="R113" s="15">
        <v>889858.6</v>
      </c>
      <c r="S113" s="15">
        <f t="shared" si="18"/>
        <v>0</v>
      </c>
      <c r="T113" s="15">
        <f t="shared" si="19"/>
        <v>581256.72</v>
      </c>
    </row>
    <row r="114" spans="2:20" ht="15.75">
      <c r="B114" s="30" t="s">
        <v>41</v>
      </c>
      <c r="C114" s="12"/>
      <c r="D114" s="12"/>
      <c r="E114" s="43"/>
      <c r="F114" s="13"/>
      <c r="G114" s="15"/>
      <c r="H114" s="43"/>
      <c r="I114" s="12"/>
      <c r="J114" s="12"/>
      <c r="K114" s="12"/>
      <c r="L114" s="15">
        <v>145314.18</v>
      </c>
      <c r="M114" s="15">
        <f t="shared" si="17"/>
        <v>0</v>
      </c>
      <c r="N114" s="15"/>
      <c r="O114" s="15">
        <v>581256.72</v>
      </c>
      <c r="P114" s="41">
        <v>750686.73</v>
      </c>
      <c r="Q114" s="15">
        <v>889858.6</v>
      </c>
      <c r="R114" s="15">
        <v>889858.6</v>
      </c>
      <c r="S114" s="15">
        <f t="shared" si="18"/>
        <v>0</v>
      </c>
      <c r="T114" s="15">
        <f t="shared" si="19"/>
        <v>581256.72</v>
      </c>
    </row>
    <row r="115" spans="2:20" ht="15.75">
      <c r="B115" s="31" t="s">
        <v>42</v>
      </c>
      <c r="C115" s="12"/>
      <c r="D115" s="12"/>
      <c r="E115" s="43"/>
      <c r="F115" s="13"/>
      <c r="G115" s="15"/>
      <c r="H115" s="43"/>
      <c r="I115" s="12"/>
      <c r="J115" s="12"/>
      <c r="K115" s="12"/>
      <c r="L115" s="15">
        <v>145314.18</v>
      </c>
      <c r="M115" s="15">
        <f t="shared" si="17"/>
        <v>0</v>
      </c>
      <c r="N115" s="15"/>
      <c r="O115" s="15">
        <v>871885.08</v>
      </c>
      <c r="P115" s="41">
        <v>1126030.0900000001</v>
      </c>
      <c r="Q115" s="15">
        <v>1334787.8999999999</v>
      </c>
      <c r="R115" s="15">
        <v>1334787.8999999999</v>
      </c>
      <c r="S115" s="15">
        <f t="shared" si="18"/>
        <v>0</v>
      </c>
      <c r="T115" s="15">
        <f t="shared" si="19"/>
        <v>871885.08</v>
      </c>
    </row>
    <row r="116" spans="2:20">
      <c r="B116" s="20"/>
      <c r="C116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Лист1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2016-06-16T09:02:57Z</dcterms:modified>
</cp:coreProperties>
</file>